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525" windowWidth="6075" windowHeight="4470" tabRatio="601" activeTab="3"/>
  </bookViews>
  <sheets>
    <sheet name="ИНП" sheetId="40" r:id="rId1"/>
    <sheet name="ИБР" sheetId="37" r:id="rId2"/>
    <sheet name="Дотация 2020 " sheetId="39" r:id="rId3"/>
    <sheet name="прил расчет К" sheetId="41" r:id="rId4"/>
    <sheet name="24" sheetId="34" state="hidden" r:id="rId5"/>
    <sheet name="28" sheetId="32" state="hidden" r:id="rId6"/>
    <sheet name="41" sheetId="36" state="hidden" r:id="rId7"/>
  </sheets>
  <externalReferences>
    <externalReference r:id="rId8"/>
    <externalReference r:id="rId9"/>
  </externalReferences>
  <definedNames>
    <definedName name="_xlnm._FilterDatabase" localSheetId="4" hidden="1">'24'!$A$10:$H$27</definedName>
    <definedName name="_xlnm._FilterDatabase" localSheetId="5" hidden="1">'28'!$A$10:$H$38</definedName>
    <definedName name="_xlnm._FilterDatabase" localSheetId="6" hidden="1">'41'!$A$9:$P$40</definedName>
    <definedName name="_xlnm._FilterDatabase" localSheetId="0" hidden="1">ИНП!$B$14:$WWK$27</definedName>
    <definedName name="Choice">[1]Вспомогательный!$A$18:$B$18</definedName>
    <definedName name="Data1" localSheetId="4">#REF!</definedName>
    <definedName name="Data1" localSheetId="5">#REF!</definedName>
    <definedName name="Data1" localSheetId="6">#REF!</definedName>
    <definedName name="Data1" localSheetId="2">#REF!</definedName>
    <definedName name="Data1">#REF!</definedName>
    <definedName name="Data2" localSheetId="4">#REF!</definedName>
    <definedName name="Data2" localSheetId="5">#REF!</definedName>
    <definedName name="Data2" localSheetId="6">#REF!</definedName>
    <definedName name="Data2" localSheetId="2">#REF!</definedName>
    <definedName name="Data2">#REF!</definedName>
    <definedName name="Data3" localSheetId="4">#REF!</definedName>
    <definedName name="Data3" localSheetId="5">#REF!</definedName>
    <definedName name="Data3" localSheetId="6">#REF!</definedName>
    <definedName name="Data3" localSheetId="2">#REF!</definedName>
    <definedName name="Data3">#REF!</definedName>
    <definedName name="Economy1" localSheetId="4">#REF!</definedName>
    <definedName name="Economy1" localSheetId="5">#REF!</definedName>
    <definedName name="Economy1" localSheetId="6">#REF!</definedName>
    <definedName name="Economy1" localSheetId="2">#REF!</definedName>
    <definedName name="Economy1">#REF!</definedName>
    <definedName name="Economy2" localSheetId="4">#REF!</definedName>
    <definedName name="Economy2" localSheetId="5">#REF!</definedName>
    <definedName name="Economy2" localSheetId="6">#REF!</definedName>
    <definedName name="Economy2" localSheetId="2">#REF!</definedName>
    <definedName name="Economy2">#REF!</definedName>
    <definedName name="index">[2]Вспомогательный!$A$2:$A$3</definedName>
    <definedName name="Subsidy">[2]Вспомогательный!$J$33:$J$34</definedName>
    <definedName name="taxes" localSheetId="4">[2]Вспомогательный!#REF!</definedName>
    <definedName name="taxes" localSheetId="5">[2]Вспомогательный!#REF!</definedName>
    <definedName name="taxes" localSheetId="6">[2]Вспомогательный!#REF!</definedName>
    <definedName name="taxes" localSheetId="2">[2]Вспомогательный!#REF!</definedName>
    <definedName name="taxes">[2]Вспомогательный!#REF!</definedName>
    <definedName name="_xlnm.Print_Area" localSheetId="4">'24'!$A$1:$H$27</definedName>
    <definedName name="_xlnm.Print_Area" localSheetId="5">'28'!$A$1:$H$38</definedName>
    <definedName name="_xlnm.Print_Area" localSheetId="6">'41'!$A$1:$G$40</definedName>
  </definedNames>
  <calcPr calcId="144525"/>
</workbook>
</file>

<file path=xl/calcChain.xml><?xml version="1.0" encoding="utf-8"?>
<calcChain xmlns="http://schemas.openxmlformats.org/spreadsheetml/2006/main">
  <c r="L15" i="39" l="1"/>
  <c r="M15" i="39" l="1"/>
  <c r="J7" i="39" l="1"/>
  <c r="H10" i="37" l="1"/>
  <c r="C13" i="41"/>
  <c r="D12" i="41" s="1"/>
  <c r="E12" i="41" s="1"/>
  <c r="B11" i="37"/>
  <c r="B12" i="37"/>
  <c r="B13" i="37"/>
  <c r="B14" i="37"/>
  <c r="B15" i="37"/>
  <c r="B16" i="37"/>
  <c r="D8" i="41" l="1"/>
  <c r="D9" i="41"/>
  <c r="D6" i="41"/>
  <c r="D10" i="41"/>
  <c r="D7" i="41"/>
  <c r="D11" i="41"/>
  <c r="D4" i="40"/>
  <c r="G10" i="41" l="1"/>
  <c r="E10" i="41"/>
  <c r="G7" i="41"/>
  <c r="E7" i="41"/>
  <c r="G8" i="41"/>
  <c r="E8" i="41"/>
  <c r="G6" i="41"/>
  <c r="E6" i="41"/>
  <c r="G11" i="41"/>
  <c r="E11" i="41"/>
  <c r="G9" i="41"/>
  <c r="E9" i="41"/>
  <c r="G12" i="41"/>
  <c r="D13" i="41"/>
  <c r="E13" i="41" s="1"/>
  <c r="G7" i="39"/>
  <c r="M11" i="37"/>
  <c r="G13" i="41" l="1"/>
  <c r="F4" i="40" l="1"/>
  <c r="E4" i="40"/>
  <c r="W15" i="40"/>
  <c r="V15" i="40"/>
  <c r="U15" i="40"/>
  <c r="Q15" i="40"/>
  <c r="P15" i="40"/>
  <c r="L15" i="40"/>
  <c r="K15" i="40"/>
  <c r="J15" i="40"/>
  <c r="F15" i="40"/>
  <c r="E15" i="40"/>
  <c r="D15" i="40"/>
  <c r="C15" i="40"/>
  <c r="G22" i="40" l="1"/>
  <c r="S16" i="40"/>
  <c r="O17" i="40"/>
  <c r="O20" i="40"/>
  <c r="M16" i="40"/>
  <c r="N18" i="40"/>
  <c r="O23" i="40"/>
  <c r="N20" i="40"/>
  <c r="M18" i="40"/>
  <c r="M21" i="40"/>
  <c r="I21" i="40"/>
  <c r="H17" i="40"/>
  <c r="H19" i="40"/>
  <c r="G20" i="40"/>
  <c r="H22" i="40"/>
  <c r="H16" i="40"/>
  <c r="I19" i="40"/>
  <c r="Z24" i="40"/>
  <c r="X23" i="40"/>
  <c r="Y22" i="40"/>
  <c r="Y20" i="40"/>
  <c r="Y18" i="40"/>
  <c r="Y16" i="40"/>
  <c r="Y24" i="40"/>
  <c r="X22" i="40"/>
  <c r="Y17" i="40"/>
  <c r="S23" i="40"/>
  <c r="T16" i="40"/>
  <c r="R17" i="40"/>
  <c r="Z17" i="40"/>
  <c r="X18" i="40"/>
  <c r="S19" i="40"/>
  <c r="Z20" i="40"/>
  <c r="X21" i="40"/>
  <c r="T22" i="40"/>
  <c r="R23" i="40"/>
  <c r="X24" i="40"/>
  <c r="G24" i="40"/>
  <c r="M24" i="40"/>
  <c r="N23" i="40"/>
  <c r="N21" i="40"/>
  <c r="N19" i="40"/>
  <c r="N17" i="40"/>
  <c r="O24" i="40"/>
  <c r="M23" i="40"/>
  <c r="O22" i="40"/>
  <c r="N16" i="40"/>
  <c r="X16" i="40"/>
  <c r="I17" i="40"/>
  <c r="S17" i="40"/>
  <c r="G18" i="40"/>
  <c r="O18" i="40"/>
  <c r="Z18" i="40"/>
  <c r="M19" i="40"/>
  <c r="X19" i="40"/>
  <c r="H20" i="40"/>
  <c r="S20" i="40"/>
  <c r="O21" i="40"/>
  <c r="Y21" i="40"/>
  <c r="M22" i="40"/>
  <c r="Z22" i="40"/>
  <c r="H23" i="40"/>
  <c r="Y23" i="40"/>
  <c r="I24" i="40"/>
  <c r="G16" i="40"/>
  <c r="O16" i="40"/>
  <c r="Z16" i="40"/>
  <c r="M17" i="40"/>
  <c r="X17" i="40"/>
  <c r="H18" i="40"/>
  <c r="S18" i="40"/>
  <c r="O19" i="40"/>
  <c r="Y19" i="40"/>
  <c r="M20" i="40"/>
  <c r="T20" i="40"/>
  <c r="H21" i="40"/>
  <c r="R21" i="40"/>
  <c r="Z21" i="40"/>
  <c r="N22" i="40"/>
  <c r="I23" i="40"/>
  <c r="Z23" i="40"/>
  <c r="N24" i="40"/>
  <c r="T18" i="40"/>
  <c r="R19" i="40"/>
  <c r="Z19" i="40"/>
  <c r="X20" i="40"/>
  <c r="S21" i="40"/>
  <c r="S22" i="40"/>
  <c r="T24" i="40"/>
  <c r="S24" i="40"/>
  <c r="I16" i="40"/>
  <c r="R16" i="40"/>
  <c r="G17" i="40"/>
  <c r="T17" i="40"/>
  <c r="I18" i="40"/>
  <c r="R18" i="40"/>
  <c r="G19" i="40"/>
  <c r="T19" i="40"/>
  <c r="I20" i="40"/>
  <c r="R20" i="40"/>
  <c r="G21" i="40"/>
  <c r="T21" i="40"/>
  <c r="I22" i="40"/>
  <c r="R22" i="40"/>
  <c r="G23" i="40"/>
  <c r="T23" i="40"/>
  <c r="H24" i="40"/>
  <c r="R24" i="40"/>
  <c r="X15" i="40" l="1"/>
  <c r="Z15" i="40"/>
  <c r="Y15" i="40"/>
  <c r="AA17" i="40"/>
  <c r="R15" i="40"/>
  <c r="T15" i="40"/>
  <c r="S15" i="40"/>
  <c r="M15" i="40"/>
  <c r="N15" i="40"/>
  <c r="O15" i="40"/>
  <c r="AC22" i="40"/>
  <c r="AC23" i="40"/>
  <c r="AC24" i="40"/>
  <c r="AB20" i="40"/>
  <c r="AB24" i="40"/>
  <c r="AA21" i="40"/>
  <c r="AA22" i="40"/>
  <c r="AB19" i="40"/>
  <c r="AA23" i="40"/>
  <c r="AA19" i="40"/>
  <c r="AA24" i="40"/>
  <c r="AC21" i="40"/>
  <c r="H15" i="40"/>
  <c r="AA20" i="40"/>
  <c r="AB22" i="40"/>
  <c r="AB17" i="40"/>
  <c r="AC19" i="40"/>
  <c r="AA18" i="40"/>
  <c r="AC20" i="40"/>
  <c r="AC16" i="40"/>
  <c r="I15" i="40"/>
  <c r="AA16" i="40"/>
  <c r="G15" i="40"/>
  <c r="AC17" i="40"/>
  <c r="AB21" i="40"/>
  <c r="AC18" i="40"/>
  <c r="AB18" i="40"/>
  <c r="AB23" i="40"/>
  <c r="AB16" i="40"/>
  <c r="AC15" i="40" l="1"/>
  <c r="AI20" i="40" s="1"/>
  <c r="AB15" i="40"/>
  <c r="AH16" i="40" s="1"/>
  <c r="AA15" i="40"/>
  <c r="AH23" i="40" l="1"/>
  <c r="AG16" i="40"/>
  <c r="D8" i="39" s="1"/>
  <c r="AI24" i="40"/>
  <c r="AI19" i="40"/>
  <c r="AI21" i="40"/>
  <c r="AI23" i="40"/>
  <c r="AI22" i="40"/>
  <c r="AI17" i="40"/>
  <c r="AH17" i="40"/>
  <c r="AH20" i="40"/>
  <c r="AH24" i="40"/>
  <c r="AH22" i="40"/>
  <c r="AH19" i="40"/>
  <c r="AH21" i="40"/>
  <c r="AI18" i="40"/>
  <c r="AH18" i="40"/>
  <c r="AG17" i="40"/>
  <c r="D9" i="39" s="1"/>
  <c r="AG21" i="40"/>
  <c r="D13" i="39" s="1"/>
  <c r="AG20" i="40"/>
  <c r="D12" i="39" s="1"/>
  <c r="AG19" i="40"/>
  <c r="D11" i="39" s="1"/>
  <c r="AG24" i="40"/>
  <c r="AG22" i="40"/>
  <c r="D14" i="39" s="1"/>
  <c r="AG23" i="40"/>
  <c r="AG18" i="40"/>
  <c r="D10" i="39" s="1"/>
  <c r="AI16" i="40"/>
  <c r="C9" i="39" l="1"/>
  <c r="C10" i="39"/>
  <c r="C11" i="39"/>
  <c r="C12" i="39"/>
  <c r="C13" i="39"/>
  <c r="C14" i="39"/>
  <c r="C8" i="39"/>
  <c r="S18" i="37"/>
  <c r="M12" i="37"/>
  <c r="M13" i="37"/>
  <c r="M14" i="37"/>
  <c r="M15" i="37"/>
  <c r="M16" i="37"/>
  <c r="M17" i="37"/>
  <c r="M18" i="37"/>
  <c r="L11" i="37"/>
  <c r="L13" i="37"/>
  <c r="L18" i="37"/>
  <c r="K18" i="37"/>
  <c r="J18" i="37"/>
  <c r="I18" i="37"/>
  <c r="L17" i="37"/>
  <c r="K17" i="37"/>
  <c r="J17" i="37"/>
  <c r="I17" i="37"/>
  <c r="L16" i="37"/>
  <c r="K16" i="37"/>
  <c r="J16" i="37"/>
  <c r="I16" i="37"/>
  <c r="L15" i="37"/>
  <c r="K15" i="37"/>
  <c r="J15" i="37"/>
  <c r="I15" i="37"/>
  <c r="L14" i="37"/>
  <c r="K14" i="37"/>
  <c r="J14" i="37"/>
  <c r="I14" i="37"/>
  <c r="K13" i="37"/>
  <c r="J13" i="37"/>
  <c r="I13" i="37"/>
  <c r="L12" i="37"/>
  <c r="K12" i="37"/>
  <c r="J12" i="37"/>
  <c r="I12" i="37"/>
  <c r="K11" i="37"/>
  <c r="J11" i="37"/>
  <c r="I11" i="37"/>
  <c r="G10" i="37"/>
  <c r="F10" i="37"/>
  <c r="E10" i="37"/>
  <c r="D10" i="37"/>
  <c r="C10" i="37"/>
  <c r="A10" i="37"/>
  <c r="C7" i="39" l="1"/>
  <c r="K10" i="37"/>
  <c r="M10" i="37"/>
  <c r="A7" i="39"/>
  <c r="L10" i="37"/>
  <c r="I10" i="37"/>
  <c r="J10" i="37"/>
  <c r="Q16" i="37" l="1"/>
  <c r="Q15" i="37"/>
  <c r="R16" i="37"/>
  <c r="P11" i="37"/>
  <c r="R13" i="37"/>
  <c r="R17" i="37"/>
  <c r="R12" i="37"/>
  <c r="R15" i="37"/>
  <c r="Q13" i="37"/>
  <c r="Q17" i="37"/>
  <c r="Q12" i="37"/>
  <c r="R18" i="37"/>
  <c r="R14" i="37"/>
  <c r="R11" i="37"/>
  <c r="Q14" i="37"/>
  <c r="O16" i="37"/>
  <c r="Q18" i="37"/>
  <c r="Q11" i="37"/>
  <c r="N14" i="37"/>
  <c r="N11" i="37"/>
  <c r="N18" i="37"/>
  <c r="N16" i="37"/>
  <c r="N15" i="37"/>
  <c r="P16" i="37"/>
  <c r="N17" i="37"/>
  <c r="P12" i="37"/>
  <c r="N12" i="37"/>
  <c r="N13" i="37"/>
  <c r="O17" i="37"/>
  <c r="O12" i="37"/>
  <c r="O15" i="37"/>
  <c r="O11" i="37"/>
  <c r="O18" i="37"/>
  <c r="O14" i="37"/>
  <c r="P15" i="37"/>
  <c r="P18" i="37"/>
  <c r="P14" i="37"/>
  <c r="P17" i="37"/>
  <c r="P13" i="37"/>
  <c r="O13" i="37"/>
  <c r="S13" i="37" l="1"/>
  <c r="S11" i="37"/>
  <c r="S12" i="37"/>
  <c r="S15" i="37"/>
  <c r="S14" i="37"/>
  <c r="S16" i="37"/>
  <c r="S17" i="37"/>
  <c r="Q10" i="37"/>
  <c r="N10" i="37"/>
  <c r="R10" i="37"/>
  <c r="O10" i="37"/>
  <c r="P10" i="37"/>
  <c r="T17" i="36"/>
  <c r="L11" i="36"/>
  <c r="V14" i="36"/>
  <c r="V11" i="36"/>
  <c r="M11" i="36"/>
  <c r="P11" i="36" s="1"/>
  <c r="N11" i="36"/>
  <c r="O11" i="36"/>
  <c r="L12" i="36"/>
  <c r="M12" i="36"/>
  <c r="N12" i="36"/>
  <c r="O12" i="36"/>
  <c r="P12" i="36" s="1"/>
  <c r="L13" i="36"/>
  <c r="M13" i="36"/>
  <c r="N13" i="36"/>
  <c r="P13" i="36" s="1"/>
  <c r="O13" i="36"/>
  <c r="L14" i="36"/>
  <c r="M14" i="36"/>
  <c r="N14" i="36"/>
  <c r="O14" i="36"/>
  <c r="L15" i="36"/>
  <c r="M15" i="36"/>
  <c r="N15" i="36"/>
  <c r="O15" i="36"/>
  <c r="P15" i="36" s="1"/>
  <c r="L16" i="36"/>
  <c r="M16" i="36"/>
  <c r="P16" i="36" s="1"/>
  <c r="N16" i="36"/>
  <c r="O16" i="36"/>
  <c r="L17" i="36"/>
  <c r="M17" i="36"/>
  <c r="N17" i="36"/>
  <c r="O17" i="36"/>
  <c r="L18" i="36"/>
  <c r="M18" i="36"/>
  <c r="N18" i="36"/>
  <c r="P18" i="36" s="1"/>
  <c r="O18" i="36"/>
  <c r="L19" i="36"/>
  <c r="M19" i="36"/>
  <c r="P19" i="36" s="1"/>
  <c r="N19" i="36"/>
  <c r="O19" i="36"/>
  <c r="L20" i="36"/>
  <c r="M20" i="36"/>
  <c r="N20" i="36"/>
  <c r="O20" i="36"/>
  <c r="P20" i="36" s="1"/>
  <c r="L21" i="36"/>
  <c r="M21" i="36"/>
  <c r="N21" i="36"/>
  <c r="P21" i="36" s="1"/>
  <c r="O21" i="36"/>
  <c r="L22" i="36"/>
  <c r="M22" i="36"/>
  <c r="N22" i="36"/>
  <c r="O22" i="36"/>
  <c r="L23" i="36"/>
  <c r="M23" i="36"/>
  <c r="N23" i="36"/>
  <c r="O23" i="36"/>
  <c r="L24" i="36"/>
  <c r="M24" i="36"/>
  <c r="N24" i="36"/>
  <c r="O24" i="36"/>
  <c r="L25" i="36"/>
  <c r="M25" i="36"/>
  <c r="N25" i="36"/>
  <c r="O25" i="36"/>
  <c r="L26" i="36"/>
  <c r="M26" i="36"/>
  <c r="N26" i="36"/>
  <c r="O26" i="36"/>
  <c r="L27" i="36"/>
  <c r="M27" i="36"/>
  <c r="N27" i="36"/>
  <c r="O27" i="36"/>
  <c r="L28" i="36"/>
  <c r="M28" i="36"/>
  <c r="N28" i="36"/>
  <c r="O28" i="36"/>
  <c r="L29" i="36"/>
  <c r="M29" i="36"/>
  <c r="N29" i="36"/>
  <c r="O29" i="36"/>
  <c r="L30" i="36"/>
  <c r="M30" i="36"/>
  <c r="N30" i="36"/>
  <c r="O30" i="36"/>
  <c r="L31" i="36"/>
  <c r="M31" i="36"/>
  <c r="N31" i="36"/>
  <c r="O31" i="36"/>
  <c r="L32" i="36"/>
  <c r="M32" i="36"/>
  <c r="N32" i="36"/>
  <c r="O32" i="36"/>
  <c r="L33" i="36"/>
  <c r="M33" i="36"/>
  <c r="N33" i="36"/>
  <c r="O33" i="36"/>
  <c r="L34" i="36"/>
  <c r="M34" i="36"/>
  <c r="N34" i="36"/>
  <c r="O34" i="36"/>
  <c r="L35" i="36"/>
  <c r="M35" i="36"/>
  <c r="N35" i="36"/>
  <c r="O35" i="36"/>
  <c r="L36" i="36"/>
  <c r="M36" i="36"/>
  <c r="N36" i="36"/>
  <c r="O36" i="36"/>
  <c r="L37" i="36"/>
  <c r="M37" i="36"/>
  <c r="N37" i="36"/>
  <c r="O37" i="36"/>
  <c r="L38" i="36"/>
  <c r="M38" i="36"/>
  <c r="N38" i="36"/>
  <c r="O38" i="36"/>
  <c r="L39" i="36"/>
  <c r="M39" i="36"/>
  <c r="N39" i="36"/>
  <c r="O39" i="36"/>
  <c r="L40" i="36"/>
  <c r="M40" i="36"/>
  <c r="N40" i="36"/>
  <c r="O40" i="36"/>
  <c r="M10" i="36"/>
  <c r="N10" i="36"/>
  <c r="O10" i="36"/>
  <c r="L10" i="36"/>
  <c r="P17" i="36"/>
  <c r="P14" i="36"/>
  <c r="G6" i="36"/>
  <c r="H10" i="36"/>
  <c r="E14" i="39" l="1"/>
  <c r="F14" i="39" s="1"/>
  <c r="H14" i="39" s="1"/>
  <c r="I14" i="39" s="1"/>
  <c r="E9" i="39"/>
  <c r="F9" i="39" s="1"/>
  <c r="H9" i="39" s="1"/>
  <c r="I9" i="39" s="1"/>
  <c r="E13" i="39"/>
  <c r="F13" i="39" s="1"/>
  <c r="H13" i="39" s="1"/>
  <c r="I13" i="39" s="1"/>
  <c r="E8" i="39"/>
  <c r="F8" i="39" s="1"/>
  <c r="H8" i="39" s="1"/>
  <c r="I8" i="39" s="1"/>
  <c r="N8" i="39" s="1"/>
  <c r="E11" i="39"/>
  <c r="F11" i="39" s="1"/>
  <c r="H11" i="39" s="1"/>
  <c r="I11" i="39" s="1"/>
  <c r="E10" i="39"/>
  <c r="F10" i="39" s="1"/>
  <c r="H10" i="39" s="1"/>
  <c r="I10" i="39" s="1"/>
  <c r="E12" i="39"/>
  <c r="F12" i="39" s="1"/>
  <c r="H12" i="39" s="1"/>
  <c r="I12" i="39" s="1"/>
  <c r="N12" i="39" s="1"/>
  <c r="P10" i="36"/>
  <c r="I9" i="36"/>
  <c r="H9" i="36"/>
  <c r="H16" i="36"/>
  <c r="K13" i="39" l="1"/>
  <c r="N13" i="39"/>
  <c r="K9" i="39"/>
  <c r="N9" i="39"/>
  <c r="K10" i="39"/>
  <c r="N10" i="39"/>
  <c r="K11" i="39"/>
  <c r="N11" i="39"/>
  <c r="K14" i="39"/>
  <c r="N14" i="39"/>
  <c r="K12" i="39"/>
  <c r="K8" i="39"/>
  <c r="I7" i="39"/>
  <c r="K7" i="39" s="1"/>
  <c r="T40" i="36"/>
  <c r="P40" i="36"/>
  <c r="U40" i="36" s="1"/>
  <c r="K40" i="36"/>
  <c r="J40" i="36"/>
  <c r="I40" i="36"/>
  <c r="H40" i="36"/>
  <c r="T39" i="36"/>
  <c r="P39" i="36"/>
  <c r="U39" i="36" s="1"/>
  <c r="K39" i="36"/>
  <c r="J39" i="36"/>
  <c r="I39" i="36"/>
  <c r="H39" i="36"/>
  <c r="T38" i="36"/>
  <c r="P38" i="36"/>
  <c r="U38" i="36" s="1"/>
  <c r="K38" i="36"/>
  <c r="J38" i="36"/>
  <c r="I38" i="36"/>
  <c r="H38" i="36"/>
  <c r="T37" i="36"/>
  <c r="P37" i="36"/>
  <c r="U37" i="36" s="1"/>
  <c r="K37" i="36"/>
  <c r="J37" i="36"/>
  <c r="I37" i="36"/>
  <c r="H37" i="36"/>
  <c r="T36" i="36"/>
  <c r="P36" i="36"/>
  <c r="U36" i="36" s="1"/>
  <c r="K36" i="36"/>
  <c r="J36" i="36"/>
  <c r="I36" i="36"/>
  <c r="H36" i="36"/>
  <c r="T35" i="36"/>
  <c r="P35" i="36"/>
  <c r="U35" i="36" s="1"/>
  <c r="K35" i="36"/>
  <c r="J35" i="36"/>
  <c r="I35" i="36"/>
  <c r="H35" i="36"/>
  <c r="T34" i="36"/>
  <c r="P34" i="36"/>
  <c r="U34" i="36" s="1"/>
  <c r="K34" i="36"/>
  <c r="J34" i="36"/>
  <c r="I34" i="36"/>
  <c r="H34" i="36"/>
  <c r="T33" i="36"/>
  <c r="P33" i="36"/>
  <c r="U33" i="36" s="1"/>
  <c r="K33" i="36"/>
  <c r="J33" i="36"/>
  <c r="I33" i="36"/>
  <c r="H33" i="36"/>
  <c r="T32" i="36"/>
  <c r="P32" i="36"/>
  <c r="U32" i="36" s="1"/>
  <c r="K32" i="36"/>
  <c r="J32" i="36"/>
  <c r="I32" i="36"/>
  <c r="H32" i="36"/>
  <c r="T31" i="36"/>
  <c r="P31" i="36"/>
  <c r="U31" i="36" s="1"/>
  <c r="K31" i="36"/>
  <c r="J31" i="36"/>
  <c r="I31" i="36"/>
  <c r="H31" i="36"/>
  <c r="T30" i="36"/>
  <c r="P30" i="36"/>
  <c r="U30" i="36" s="1"/>
  <c r="K30" i="36"/>
  <c r="J30" i="36"/>
  <c r="I30" i="36"/>
  <c r="H30" i="36"/>
  <c r="T29" i="36"/>
  <c r="P29" i="36"/>
  <c r="U29" i="36" s="1"/>
  <c r="K29" i="36"/>
  <c r="J29" i="36"/>
  <c r="I29" i="36"/>
  <c r="H29" i="36"/>
  <c r="T28" i="36"/>
  <c r="P28" i="36"/>
  <c r="U28" i="36" s="1"/>
  <c r="K28" i="36"/>
  <c r="J28" i="36"/>
  <c r="I28" i="36"/>
  <c r="H28" i="36"/>
  <c r="T27" i="36"/>
  <c r="P27" i="36"/>
  <c r="U27" i="36" s="1"/>
  <c r="K27" i="36"/>
  <c r="J27" i="36"/>
  <c r="I27" i="36"/>
  <c r="H27" i="36"/>
  <c r="T26" i="36"/>
  <c r="P26" i="36"/>
  <c r="U26" i="36" s="1"/>
  <c r="K26" i="36"/>
  <c r="J26" i="36"/>
  <c r="I26" i="36"/>
  <c r="H26" i="36"/>
  <c r="T25" i="36"/>
  <c r="P25" i="36"/>
  <c r="U25" i="36" s="1"/>
  <c r="K25" i="36"/>
  <c r="J25" i="36"/>
  <c r="I25" i="36"/>
  <c r="H25" i="36"/>
  <c r="T24" i="36"/>
  <c r="P24" i="36"/>
  <c r="U24" i="36" s="1"/>
  <c r="K24" i="36"/>
  <c r="J24" i="36"/>
  <c r="I24" i="36"/>
  <c r="H24" i="36"/>
  <c r="T23" i="36"/>
  <c r="P23" i="36"/>
  <c r="U23" i="36" s="1"/>
  <c r="K23" i="36"/>
  <c r="J23" i="36"/>
  <c r="I23" i="36"/>
  <c r="H23" i="36"/>
  <c r="T22" i="36"/>
  <c r="P22" i="36"/>
  <c r="U22" i="36" s="1"/>
  <c r="K22" i="36"/>
  <c r="J22" i="36"/>
  <c r="I22" i="36"/>
  <c r="H22" i="36"/>
  <c r="T21" i="36"/>
  <c r="K21" i="36"/>
  <c r="J21" i="36"/>
  <c r="I21" i="36"/>
  <c r="H21" i="36"/>
  <c r="T20" i="36"/>
  <c r="K20" i="36"/>
  <c r="J20" i="36"/>
  <c r="I20" i="36"/>
  <c r="H20" i="36"/>
  <c r="T19" i="36"/>
  <c r="K19" i="36"/>
  <c r="J19" i="36"/>
  <c r="I19" i="36"/>
  <c r="H19" i="36"/>
  <c r="T18" i="36"/>
  <c r="K18" i="36"/>
  <c r="J18" i="36"/>
  <c r="I18" i="36"/>
  <c r="H18" i="36"/>
  <c r="K17" i="36"/>
  <c r="J17" i="36"/>
  <c r="I17" i="36"/>
  <c r="H17" i="36"/>
  <c r="T16" i="36"/>
  <c r="K16" i="36"/>
  <c r="J16" i="36"/>
  <c r="I16" i="36"/>
  <c r="T15" i="36"/>
  <c r="K15" i="36"/>
  <c r="J15" i="36"/>
  <c r="I15" i="36"/>
  <c r="H15" i="36"/>
  <c r="T14" i="36"/>
  <c r="K14" i="36"/>
  <c r="J14" i="36"/>
  <c r="I14" i="36"/>
  <c r="H14" i="36"/>
  <c r="T13" i="36"/>
  <c r="K13" i="36"/>
  <c r="J13" i="36"/>
  <c r="I13" i="36"/>
  <c r="H13" i="36"/>
  <c r="T12" i="36"/>
  <c r="K12" i="36"/>
  <c r="J12" i="36"/>
  <c r="I12" i="36"/>
  <c r="H12" i="36"/>
  <c r="T11" i="36"/>
  <c r="K11" i="36"/>
  <c r="J11" i="36"/>
  <c r="I11" i="36"/>
  <c r="H11" i="36"/>
  <c r="T10" i="36"/>
  <c r="K10" i="36"/>
  <c r="J10" i="36"/>
  <c r="J9" i="36" s="1"/>
  <c r="I10" i="36"/>
  <c r="T9" i="36"/>
  <c r="S9" i="36"/>
  <c r="K9" i="36"/>
  <c r="G9" i="36"/>
  <c r="F9" i="36"/>
  <c r="E9" i="36"/>
  <c r="D9" i="36"/>
  <c r="C9" i="36"/>
  <c r="A9" i="36"/>
  <c r="U11" i="36" l="1"/>
  <c r="U12" i="36"/>
  <c r="V12" i="36" s="1"/>
  <c r="U13" i="36"/>
  <c r="V13" i="36" s="1"/>
  <c r="U15" i="36"/>
  <c r="V15" i="36" s="1"/>
  <c r="U16" i="36"/>
  <c r="V16" i="36" s="1"/>
  <c r="U17" i="36"/>
  <c r="V17" i="36" s="1"/>
  <c r="U19" i="36"/>
  <c r="V19" i="36" s="1"/>
  <c r="U20" i="36"/>
  <c r="V20" i="36" s="1"/>
  <c r="U21" i="36"/>
  <c r="V21" i="36" s="1"/>
  <c r="U18" i="36"/>
  <c r="V18" i="36" s="1"/>
  <c r="V40" i="36"/>
  <c r="V22" i="36"/>
  <c r="V23" i="36"/>
  <c r="V24" i="36"/>
  <c r="V25" i="36"/>
  <c r="V26" i="36"/>
  <c r="V27" i="36"/>
  <c r="V28" i="36"/>
  <c r="V29" i="36"/>
  <c r="V30" i="36"/>
  <c r="V31" i="36"/>
  <c r="V32" i="36"/>
  <c r="V33" i="36"/>
  <c r="V34" i="36"/>
  <c r="V35" i="36"/>
  <c r="V36" i="36"/>
  <c r="V37" i="36"/>
  <c r="V38" i="36"/>
  <c r="V39" i="36"/>
  <c r="M12" i="32"/>
  <c r="M13" i="32"/>
  <c r="M14" i="32"/>
  <c r="M15" i="32"/>
  <c r="M16" i="32"/>
  <c r="M17" i="32"/>
  <c r="M18" i="32"/>
  <c r="M19" i="32"/>
  <c r="M20" i="32"/>
  <c r="M21" i="32"/>
  <c r="M22" i="32"/>
  <c r="M23" i="32"/>
  <c r="M24" i="32"/>
  <c r="M25" i="32"/>
  <c r="M26" i="32"/>
  <c r="M27" i="32"/>
  <c r="M28" i="32"/>
  <c r="M29" i="32"/>
  <c r="M30" i="32"/>
  <c r="M31" i="32"/>
  <c r="M32" i="32"/>
  <c r="M33" i="32"/>
  <c r="M34" i="32"/>
  <c r="M35" i="32"/>
  <c r="M36" i="32"/>
  <c r="M37" i="32"/>
  <c r="M38" i="32"/>
  <c r="M11" i="32"/>
  <c r="L12" i="32"/>
  <c r="L13" i="32"/>
  <c r="L14" i="32"/>
  <c r="L15" i="32"/>
  <c r="L16" i="32"/>
  <c r="L17" i="32"/>
  <c r="L18" i="32"/>
  <c r="L19" i="32"/>
  <c r="L20" i="32"/>
  <c r="L21" i="32"/>
  <c r="L22" i="32"/>
  <c r="L23" i="32"/>
  <c r="L24" i="32"/>
  <c r="L25" i="32"/>
  <c r="L26" i="32"/>
  <c r="L27" i="32"/>
  <c r="L28" i="32"/>
  <c r="L29" i="32"/>
  <c r="L30" i="32"/>
  <c r="L31" i="32"/>
  <c r="L32" i="32"/>
  <c r="L33" i="32"/>
  <c r="L34" i="32"/>
  <c r="L35" i="32"/>
  <c r="L36" i="32"/>
  <c r="L37" i="32"/>
  <c r="L38" i="32"/>
  <c r="K12" i="32"/>
  <c r="K13" i="32"/>
  <c r="K14" i="32"/>
  <c r="K15" i="32"/>
  <c r="K16" i="32"/>
  <c r="K17" i="32"/>
  <c r="K18" i="32"/>
  <c r="K19" i="32"/>
  <c r="K20" i="32"/>
  <c r="K21" i="32"/>
  <c r="K22" i="32"/>
  <c r="K23" i="32"/>
  <c r="K24" i="32"/>
  <c r="K25" i="32"/>
  <c r="K26" i="32"/>
  <c r="K27" i="32"/>
  <c r="K28" i="32"/>
  <c r="K29" i="32"/>
  <c r="K30" i="32"/>
  <c r="K31" i="32"/>
  <c r="K32" i="32"/>
  <c r="K33" i="32"/>
  <c r="K34" i="32"/>
  <c r="K35" i="32"/>
  <c r="K36" i="32"/>
  <c r="K37" i="32"/>
  <c r="K38" i="32"/>
  <c r="K10" i="32"/>
  <c r="J10" i="32"/>
  <c r="K11" i="32"/>
  <c r="L11" i="32" s="1"/>
  <c r="K10" i="34"/>
  <c r="J10" i="34"/>
  <c r="U14" i="36" l="1"/>
  <c r="U10" i="36"/>
  <c r="V10" i="36" s="1"/>
  <c r="M10" i="32"/>
  <c r="V9" i="36" l="1"/>
  <c r="K12" i="34"/>
  <c r="K13" i="34"/>
  <c r="K14" i="34"/>
  <c r="K15" i="34"/>
  <c r="K16" i="34"/>
  <c r="K17" i="34"/>
  <c r="K18" i="34"/>
  <c r="K19" i="34"/>
  <c r="K20" i="34"/>
  <c r="K21" i="34"/>
  <c r="K22" i="34"/>
  <c r="K23" i="34"/>
  <c r="K24" i="34"/>
  <c r="K25" i="34"/>
  <c r="K26" i="34"/>
  <c r="K27" i="34"/>
  <c r="K11" i="34"/>
  <c r="G10" i="34" l="1"/>
  <c r="F10" i="34"/>
  <c r="E10" i="34"/>
  <c r="D10" i="34"/>
  <c r="C10" i="34"/>
  <c r="A10" i="34"/>
  <c r="G7" i="34"/>
  <c r="H27" i="34" s="1"/>
  <c r="L27" i="34" s="1"/>
  <c r="M27" i="34" s="1"/>
  <c r="H12" i="34" l="1"/>
  <c r="L12" i="34" s="1"/>
  <c r="M12" i="34" s="1"/>
  <c r="H16" i="34"/>
  <c r="L16" i="34" s="1"/>
  <c r="M16" i="34" s="1"/>
  <c r="H20" i="34"/>
  <c r="L20" i="34" s="1"/>
  <c r="M20" i="34" s="1"/>
  <c r="H24" i="34"/>
  <c r="L24" i="34" s="1"/>
  <c r="M24" i="34" s="1"/>
  <c r="H13" i="34"/>
  <c r="L13" i="34" s="1"/>
  <c r="M13" i="34" s="1"/>
  <c r="H17" i="34"/>
  <c r="L17" i="34" s="1"/>
  <c r="M17" i="34" s="1"/>
  <c r="H21" i="34"/>
  <c r="L21" i="34" s="1"/>
  <c r="M21" i="34" s="1"/>
  <c r="H25" i="34"/>
  <c r="L25" i="34" s="1"/>
  <c r="M25" i="34" s="1"/>
  <c r="H14" i="34"/>
  <c r="L14" i="34" s="1"/>
  <c r="M14" i="34" s="1"/>
  <c r="H18" i="34"/>
  <c r="L18" i="34" s="1"/>
  <c r="M18" i="34" s="1"/>
  <c r="H22" i="34"/>
  <c r="L22" i="34" s="1"/>
  <c r="M22" i="34" s="1"/>
  <c r="H26" i="34"/>
  <c r="L26" i="34" s="1"/>
  <c r="M26" i="34" s="1"/>
  <c r="H11" i="34"/>
  <c r="L11" i="34" s="1"/>
  <c r="M11" i="34" s="1"/>
  <c r="H15" i="34"/>
  <c r="L15" i="34" s="1"/>
  <c r="M15" i="34" s="1"/>
  <c r="H19" i="34"/>
  <c r="L19" i="34" s="1"/>
  <c r="M19" i="34" s="1"/>
  <c r="H23" i="34"/>
  <c r="L23" i="34" s="1"/>
  <c r="M23" i="34" s="1"/>
  <c r="G10" i="32"/>
  <c r="F10" i="32"/>
  <c r="E10" i="32"/>
  <c r="D10" i="32"/>
  <c r="C10" i="32"/>
  <c r="A10" i="32"/>
  <c r="G7" i="32"/>
  <c r="H36" i="32" s="1"/>
  <c r="M10" i="34" l="1"/>
  <c r="H13" i="32"/>
  <c r="H18" i="32"/>
  <c r="H23" i="32"/>
  <c r="H29" i="32"/>
  <c r="H34" i="32"/>
  <c r="H14" i="32"/>
  <c r="H19" i="32"/>
  <c r="H25" i="32"/>
  <c r="H30" i="32"/>
  <c r="H35" i="32"/>
  <c r="H15" i="32"/>
  <c r="H21" i="32"/>
  <c r="H26" i="32"/>
  <c r="H31" i="32"/>
  <c r="H37" i="32"/>
  <c r="H11" i="32"/>
  <c r="H17" i="32"/>
  <c r="H22" i="32"/>
  <c r="H27" i="32"/>
  <c r="H33" i="32"/>
  <c r="H38" i="32"/>
  <c r="H12" i="32"/>
  <c r="H16" i="32"/>
  <c r="H20" i="32"/>
  <c r="H24" i="32"/>
  <c r="H28" i="32"/>
  <c r="H32" i="32"/>
</calcChain>
</file>

<file path=xl/sharedStrings.xml><?xml version="1.0" encoding="utf-8"?>
<sst xmlns="http://schemas.openxmlformats.org/spreadsheetml/2006/main" count="253" uniqueCount="165">
  <si>
    <t>№</t>
  </si>
  <si>
    <t>Итого по поселениям</t>
  </si>
  <si>
    <t>Индекс расходов бюджета</t>
  </si>
  <si>
    <t>Численность постоянного населения</t>
  </si>
  <si>
    <t>Ячейки, выделенные цветом заполняются районом самостоятельно</t>
  </si>
  <si>
    <t>Наименования поселений</t>
  </si>
  <si>
    <r>
      <t>а</t>
    </r>
    <r>
      <rPr>
        <b/>
        <vertAlign val="subscript"/>
        <sz val="18"/>
        <color rgb="FF0000FF"/>
        <rFont val="Times New Roman"/>
        <family val="1"/>
        <charset val="204"/>
      </rPr>
      <t>1</t>
    </r>
  </si>
  <si>
    <r>
      <t>а</t>
    </r>
    <r>
      <rPr>
        <b/>
        <vertAlign val="subscript"/>
        <sz val="18"/>
        <color rgb="FF0000FF"/>
        <rFont val="Times New Roman"/>
        <family val="1"/>
        <charset val="204"/>
      </rPr>
      <t>2</t>
    </r>
    <r>
      <rPr>
        <sz val="11"/>
        <color theme="1"/>
        <rFont val="Calibri"/>
        <family val="2"/>
        <charset val="204"/>
        <scheme val="minor"/>
      </rPr>
      <t/>
    </r>
  </si>
  <si>
    <r>
      <t>а</t>
    </r>
    <r>
      <rPr>
        <b/>
        <vertAlign val="subscript"/>
        <sz val="18"/>
        <color rgb="FF0000FF"/>
        <rFont val="Times New Roman"/>
        <family val="1"/>
        <charset val="204"/>
      </rPr>
      <t>3</t>
    </r>
    <r>
      <rPr>
        <sz val="11"/>
        <color theme="1"/>
        <rFont val="Calibri"/>
        <family val="2"/>
        <charset val="204"/>
        <scheme val="minor"/>
      </rPr>
      <t/>
    </r>
  </si>
  <si>
    <t>Лишние строки по поселениям удалите с конца списка</t>
  </si>
  <si>
    <r>
      <t>а</t>
    </r>
    <r>
      <rPr>
        <b/>
        <vertAlign val="subscript"/>
        <sz val="18"/>
        <color rgb="FF0000FF"/>
        <rFont val="Times New Roman"/>
        <family val="1"/>
        <charset val="204"/>
      </rPr>
      <t>4</t>
    </r>
    <r>
      <rPr>
        <sz val="11"/>
        <color theme="1"/>
        <rFont val="Calibri"/>
        <family val="2"/>
        <charset val="204"/>
        <scheme val="minor"/>
      </rPr>
      <t/>
    </r>
  </si>
  <si>
    <t>28 Березовское с.п.</t>
  </si>
  <si>
    <t>28 Бирюсинское г.п.</t>
  </si>
  <si>
    <t>28 Бирюсинское с.п.</t>
  </si>
  <si>
    <t>28 Борисовское с.п.</t>
  </si>
  <si>
    <t>28 Бузыкановское с.п.</t>
  </si>
  <si>
    <t>28 Венгерское с.п.</t>
  </si>
  <si>
    <t>28 Джогинское с.п.</t>
  </si>
  <si>
    <t>28 Зареченское с.п.</t>
  </si>
  <si>
    <t>28 Квитокское г.п.</t>
  </si>
  <si>
    <t>28 Мирнинское с.п.</t>
  </si>
  <si>
    <t>28 Нижнезаимское с.п.</t>
  </si>
  <si>
    <t>28 Николаевское с.п.</t>
  </si>
  <si>
    <t>28 Новобирюсинское г.п.</t>
  </si>
  <si>
    <t>28 Полинчетское с.п.</t>
  </si>
  <si>
    <t>28 Половино-Черемховское с.п.</t>
  </si>
  <si>
    <t>28 Разгонское с.п.</t>
  </si>
  <si>
    <t>28 Рождественское с.п.</t>
  </si>
  <si>
    <t>28 Соляновское с.п.</t>
  </si>
  <si>
    <t>28 Старо-Акульшетское с.п.</t>
  </si>
  <si>
    <t>28 Тайшетское г.п.</t>
  </si>
  <si>
    <t>28 Тальское с.п.</t>
  </si>
  <si>
    <t>28 Тамтачетское с.п.</t>
  </si>
  <si>
    <t>28 Тимирязевское с.п.</t>
  </si>
  <si>
    <t>28 Черчетское с.п.</t>
  </si>
  <si>
    <t>28 Шелаевское с.п.</t>
  </si>
  <si>
    <t>28 Шелеховское с.п.</t>
  </si>
  <si>
    <t>28 Шиткинское г.п.</t>
  </si>
  <si>
    <t>28 Юртинское г.п.</t>
  </si>
  <si>
    <r>
      <t xml:space="preserve">Оценка расходов поселений на содержание </t>
    </r>
    <r>
      <rPr>
        <b/>
        <sz val="12"/>
        <rFont val="Times New Roman"/>
        <family val="1"/>
        <charset val="204"/>
      </rPr>
      <t>ОМСУ</t>
    </r>
  </si>
  <si>
    <r>
      <t xml:space="preserve">Оценка расходов поселений на реализацию ВМЗ по организации </t>
    </r>
    <r>
      <rPr>
        <b/>
        <sz val="12"/>
        <rFont val="Times New Roman"/>
        <family val="1"/>
        <charset val="204"/>
      </rPr>
      <t>культуры</t>
    </r>
  </si>
  <si>
    <r>
      <t xml:space="preserve">Оценка расходов поселений на реализацию ВМЗ по </t>
    </r>
    <r>
      <rPr>
        <b/>
        <sz val="12"/>
        <rFont val="Times New Roman"/>
        <family val="1"/>
        <charset val="204"/>
      </rPr>
      <t>благоустройству</t>
    </r>
  </si>
  <si>
    <r>
      <t xml:space="preserve">Оценка расходов поселений на реализацию ВМЗ по организации в границах поселения </t>
    </r>
    <r>
      <rPr>
        <b/>
        <sz val="11"/>
        <rFont val="Times New Roman"/>
        <family val="1"/>
        <charset val="204"/>
      </rPr>
      <t>электро-, тепло-</t>
    </r>
    <r>
      <rPr>
        <sz val="11"/>
        <rFont val="Times New Roman"/>
        <family val="1"/>
        <charset val="204"/>
      </rPr>
      <t>...</t>
    </r>
  </si>
  <si>
    <r>
      <t>Весовые коэффициенты устанавлииваются районом Решением Думы района одинаковые для всех поселений</t>
    </r>
    <r>
      <rPr>
        <b/>
        <sz val="14"/>
        <color rgb="FF0000FF"/>
        <rFont val="Times New Roman"/>
        <family val="1"/>
        <charset val="204"/>
      </rPr>
      <t xml:space="preserve"> а</t>
    </r>
    <r>
      <rPr>
        <b/>
        <vertAlign val="subscript"/>
        <sz val="14"/>
        <color rgb="FF0000FF"/>
        <rFont val="Times New Roman"/>
        <family val="1"/>
        <charset val="204"/>
      </rPr>
      <t>1</t>
    </r>
    <r>
      <rPr>
        <b/>
        <sz val="14"/>
        <color rgb="FF0000FF"/>
        <rFont val="Times New Roman"/>
        <family val="1"/>
        <charset val="204"/>
      </rPr>
      <t>+а</t>
    </r>
    <r>
      <rPr>
        <b/>
        <vertAlign val="subscript"/>
        <sz val="14"/>
        <color rgb="FF0000FF"/>
        <rFont val="Times New Roman"/>
        <family val="1"/>
        <charset val="204"/>
      </rPr>
      <t>2</t>
    </r>
    <r>
      <rPr>
        <b/>
        <sz val="14"/>
        <color rgb="FF0000FF"/>
        <rFont val="Times New Roman"/>
        <family val="1"/>
        <charset val="204"/>
      </rPr>
      <t>+а</t>
    </r>
    <r>
      <rPr>
        <b/>
        <vertAlign val="subscript"/>
        <sz val="14"/>
        <color rgb="FF0000FF"/>
        <rFont val="Times New Roman"/>
        <family val="1"/>
        <charset val="204"/>
      </rPr>
      <t>3</t>
    </r>
    <r>
      <rPr>
        <b/>
        <sz val="14"/>
        <color rgb="FF0000FF"/>
        <rFont val="Times New Roman"/>
        <family val="1"/>
        <charset val="204"/>
      </rPr>
      <t>+а</t>
    </r>
    <r>
      <rPr>
        <b/>
        <vertAlign val="subscript"/>
        <sz val="14"/>
        <color rgb="FF0000FF"/>
        <rFont val="Times New Roman"/>
        <family val="1"/>
        <charset val="204"/>
      </rPr>
      <t>4</t>
    </r>
    <r>
      <rPr>
        <b/>
        <sz val="14"/>
        <color rgb="FF0000FF"/>
        <rFont val="Times New Roman"/>
        <family val="1"/>
        <charset val="204"/>
      </rPr>
      <t>=1</t>
    </r>
  </si>
  <si>
    <r>
      <t>ИБР=(а</t>
    </r>
    <r>
      <rPr>
        <b/>
        <vertAlign val="subscript"/>
        <sz val="20"/>
        <color rgb="FF0000FF"/>
        <rFont val="Times New Roman"/>
        <family val="1"/>
        <charset val="204"/>
      </rPr>
      <t>1</t>
    </r>
    <r>
      <rPr>
        <b/>
        <sz val="20"/>
        <color rgb="FF0000FF"/>
        <rFont val="Times New Roman"/>
        <family val="1"/>
        <charset val="204"/>
      </rPr>
      <t>*</t>
    </r>
    <r>
      <rPr>
        <b/>
        <sz val="20"/>
        <color rgb="FFFF0000"/>
        <rFont val="Times New Roman"/>
        <family val="1"/>
        <charset val="204"/>
      </rPr>
      <t>Р</t>
    </r>
    <r>
      <rPr>
        <b/>
        <vertAlign val="superscript"/>
        <sz val="20"/>
        <color rgb="FFFF0000"/>
        <rFont val="Times New Roman"/>
        <family val="1"/>
        <charset val="204"/>
      </rPr>
      <t>ОМСУ</t>
    </r>
    <r>
      <rPr>
        <b/>
        <sz val="20"/>
        <color rgb="FF0000FF"/>
        <rFont val="Times New Roman"/>
        <family val="1"/>
        <charset val="204"/>
      </rPr>
      <t>+а</t>
    </r>
    <r>
      <rPr>
        <b/>
        <vertAlign val="subscript"/>
        <sz val="20"/>
        <color rgb="FF0000FF"/>
        <rFont val="Times New Roman"/>
        <family val="1"/>
        <charset val="204"/>
      </rPr>
      <t>2</t>
    </r>
    <r>
      <rPr>
        <b/>
        <sz val="20"/>
        <color rgb="FF0000FF"/>
        <rFont val="Times New Roman"/>
        <family val="1"/>
        <charset val="204"/>
      </rPr>
      <t>*</t>
    </r>
    <r>
      <rPr>
        <b/>
        <sz val="20"/>
        <color rgb="FFFF0000"/>
        <rFont val="Times New Roman"/>
        <family val="1"/>
        <charset val="204"/>
      </rPr>
      <t>Р</t>
    </r>
    <r>
      <rPr>
        <b/>
        <vertAlign val="superscript"/>
        <sz val="20"/>
        <color rgb="FFFF0000"/>
        <rFont val="Times New Roman"/>
        <family val="1"/>
        <charset val="204"/>
      </rPr>
      <t>КУЛ</t>
    </r>
    <r>
      <rPr>
        <b/>
        <sz val="20"/>
        <color rgb="FF0000FF"/>
        <rFont val="Times New Roman"/>
        <family val="1"/>
        <charset val="204"/>
      </rPr>
      <t>+а</t>
    </r>
    <r>
      <rPr>
        <b/>
        <vertAlign val="subscript"/>
        <sz val="20"/>
        <color rgb="FF0000FF"/>
        <rFont val="Times New Roman"/>
        <family val="1"/>
        <charset val="204"/>
      </rPr>
      <t>3</t>
    </r>
    <r>
      <rPr>
        <b/>
        <sz val="20"/>
        <color rgb="FF0000FF"/>
        <rFont val="Times New Roman"/>
        <family val="1"/>
        <charset val="204"/>
      </rPr>
      <t>*</t>
    </r>
    <r>
      <rPr>
        <b/>
        <sz val="20"/>
        <color rgb="FFFF0000"/>
        <rFont val="Times New Roman"/>
        <family val="1"/>
        <charset val="204"/>
      </rPr>
      <t>Р</t>
    </r>
    <r>
      <rPr>
        <b/>
        <vertAlign val="superscript"/>
        <sz val="20"/>
        <color rgb="FFFF0000"/>
        <rFont val="Times New Roman"/>
        <family val="1"/>
        <charset val="204"/>
      </rPr>
      <t>БЛ</t>
    </r>
    <r>
      <rPr>
        <b/>
        <sz val="20"/>
        <color rgb="FF0000FF"/>
        <rFont val="Times New Roman"/>
        <family val="1"/>
        <charset val="204"/>
      </rPr>
      <t>+а</t>
    </r>
    <r>
      <rPr>
        <b/>
        <vertAlign val="subscript"/>
        <sz val="20"/>
        <color rgb="FF0000FF"/>
        <rFont val="Times New Roman"/>
        <family val="1"/>
        <charset val="204"/>
      </rPr>
      <t>4</t>
    </r>
    <r>
      <rPr>
        <b/>
        <sz val="20"/>
        <color rgb="FF0000FF"/>
        <rFont val="Times New Roman"/>
        <family val="1"/>
        <charset val="204"/>
      </rPr>
      <t>*</t>
    </r>
    <r>
      <rPr>
        <b/>
        <sz val="20"/>
        <color rgb="FFFF0000"/>
        <rFont val="Times New Roman"/>
        <family val="1"/>
        <charset val="204"/>
      </rPr>
      <t>Р</t>
    </r>
    <r>
      <rPr>
        <b/>
        <vertAlign val="superscript"/>
        <sz val="20"/>
        <color rgb="FFFF0000"/>
        <rFont val="Times New Roman"/>
        <family val="1"/>
        <charset val="204"/>
      </rPr>
      <t>ЭЛ</t>
    </r>
    <r>
      <rPr>
        <b/>
        <sz val="20"/>
        <color rgb="FF0000FF"/>
        <rFont val="Times New Roman"/>
        <family val="1"/>
        <charset val="204"/>
      </rPr>
      <t>)/</t>
    </r>
    <r>
      <rPr>
        <b/>
        <sz val="20"/>
        <color rgb="FFFF0000"/>
        <rFont val="Times New Roman"/>
        <family val="1"/>
        <charset val="204"/>
      </rPr>
      <t>ЧН</t>
    </r>
  </si>
  <si>
    <t>3404101 Сельское поселение "Бильчир"</t>
  </si>
  <si>
    <t>3404102 Сельское поселение "Бурят-Янгуты"</t>
  </si>
  <si>
    <t>3404103 Сельское поселение "Ирхидей"</t>
  </si>
  <si>
    <t>3404104 Сельское поселение "Каха-Онгойское"</t>
  </si>
  <si>
    <t>3404105 Сельское поселение "Майск"</t>
  </si>
  <si>
    <t>3404106 Сельское поселение "Ново-Ленино"</t>
  </si>
  <si>
    <t>3404107 Сельское поселение "Обуса"</t>
  </si>
  <si>
    <t>3404108 Сельское поселение "Оса"</t>
  </si>
  <si>
    <t>3404109 Сельское поселение "Поселок Приморский"</t>
  </si>
  <si>
    <t>3404110 Сельское поселение "Русские Янгуты"</t>
  </si>
  <si>
    <t>3404111 Сельское поселение "Улейское"</t>
  </si>
  <si>
    <t>3404112 Сельское поселение "Усть-Алтан"</t>
  </si>
  <si>
    <t xml:space="preserve">3402401 Березняковское сельское поселение </t>
  </si>
  <si>
    <t>3402402 Брусничное сельское поселение</t>
  </si>
  <si>
    <t>3402403 Видимское городское поселение</t>
  </si>
  <si>
    <t>3402404 Дальнинское сельское поселение</t>
  </si>
  <si>
    <t>3402405 Железногорск-Илимское городское поселение</t>
  </si>
  <si>
    <t xml:space="preserve">3402406 Заморское сельское поселение </t>
  </si>
  <si>
    <t xml:space="preserve">3402407 Коршуновское сельское поселение </t>
  </si>
  <si>
    <t>3402408 Новоигирминское городское поселение</t>
  </si>
  <si>
    <t>3402409 Новоилимское сельское поселение</t>
  </si>
  <si>
    <t>3402410 Радищевское городское поселение</t>
  </si>
  <si>
    <t xml:space="preserve">3402411 Речушинское сельское поселение </t>
  </si>
  <si>
    <t>3402412 Рудногорское городское поселение</t>
  </si>
  <si>
    <t xml:space="preserve">3402413 Семигорское сельское поселение </t>
  </si>
  <si>
    <t xml:space="preserve">3402414 Соцгородское сельское поселение </t>
  </si>
  <si>
    <t>3402415 Хребтовское городское поселение</t>
  </si>
  <si>
    <t>3402416 Шестаковское городское поселение</t>
  </si>
  <si>
    <t>3402417 Янгелевское городское поселение</t>
  </si>
  <si>
    <r>
      <t xml:space="preserve">Оценка расходов поселений на реализацию ВМЗ по организации </t>
    </r>
    <r>
      <rPr>
        <b/>
        <sz val="12"/>
        <rFont val="Times New Roman"/>
        <family val="1"/>
        <charset val="204"/>
      </rPr>
      <t>культуры, физкультуры</t>
    </r>
  </si>
  <si>
    <t>Налоговые доходы</t>
  </si>
  <si>
    <t>ИНП</t>
  </si>
  <si>
    <t>ДОТАЦИЯ</t>
  </si>
  <si>
    <t>БО</t>
  </si>
  <si>
    <t>в расчете на 1 жителя</t>
  </si>
  <si>
    <t>содержание ОМСУ</t>
  </si>
  <si>
    <t>организация культуры</t>
  </si>
  <si>
    <t>дороги и благоустройство</t>
  </si>
  <si>
    <t>электро-, тепло-...</t>
  </si>
  <si>
    <t>С учетом весовых коэффициентов</t>
  </si>
  <si>
    <r>
      <t xml:space="preserve">Оценка расходов поселений на содержание </t>
    </r>
    <r>
      <rPr>
        <b/>
        <sz val="10"/>
        <rFont val="Times New Roman"/>
        <family val="1"/>
        <charset val="204"/>
      </rPr>
      <t>ОМСУ</t>
    </r>
  </si>
  <si>
    <r>
      <t xml:space="preserve">Оценка расходов поселений на реализацию ВМЗ по организации </t>
    </r>
    <r>
      <rPr>
        <b/>
        <sz val="10"/>
        <rFont val="Times New Roman"/>
        <family val="1"/>
        <charset val="204"/>
      </rPr>
      <t>культуры</t>
    </r>
  </si>
  <si>
    <r>
      <t xml:space="preserve">Оценка расходов поселений на реализацию ВМЗ по организации в границах поселения </t>
    </r>
    <r>
      <rPr>
        <b/>
        <sz val="10"/>
        <rFont val="Times New Roman"/>
        <family val="1"/>
        <charset val="204"/>
      </rPr>
      <t>электро-, тепло-</t>
    </r>
    <r>
      <rPr>
        <sz val="10"/>
        <rFont val="Times New Roman"/>
        <family val="1"/>
        <charset val="204"/>
      </rPr>
      <t>...</t>
    </r>
  </si>
  <si>
    <r>
      <t xml:space="preserve">Оценка расходов поселений на реализацию ВМЗ </t>
    </r>
    <r>
      <rPr>
        <b/>
        <sz val="10"/>
        <rFont val="Times New Roman"/>
        <family val="1"/>
        <charset val="204"/>
      </rPr>
      <t>по дорогам и благоустройству</t>
    </r>
  </si>
  <si>
    <t>Индекс расходов бюджета, ИБР</t>
  </si>
  <si>
    <t>РАСЧЕТ ИБР ДЛЯ ВЫРАВНИВАНИЯ ПОСЕЛЕНИЙ</t>
  </si>
  <si>
    <t>организация культуры, физкультуры</t>
  </si>
  <si>
    <r>
      <t>а</t>
    </r>
    <r>
      <rPr>
        <b/>
        <vertAlign val="subscript"/>
        <sz val="18"/>
        <rFont val="Times New Roman"/>
        <family val="1"/>
        <charset val="204"/>
      </rPr>
      <t>1</t>
    </r>
  </si>
  <si>
    <r>
      <t>а</t>
    </r>
    <r>
      <rPr>
        <b/>
        <vertAlign val="subscript"/>
        <sz val="18"/>
        <rFont val="Times New Roman"/>
        <family val="1"/>
        <charset val="204"/>
      </rPr>
      <t>2</t>
    </r>
    <r>
      <rPr>
        <sz val="11"/>
        <color theme="1"/>
        <rFont val="Calibri"/>
        <family val="2"/>
        <charset val="204"/>
        <scheme val="minor"/>
      </rPr>
      <t/>
    </r>
  </si>
  <si>
    <r>
      <t>а</t>
    </r>
    <r>
      <rPr>
        <b/>
        <vertAlign val="subscript"/>
        <sz val="18"/>
        <rFont val="Times New Roman"/>
        <family val="1"/>
        <charset val="204"/>
      </rPr>
      <t>3</t>
    </r>
    <r>
      <rPr>
        <sz val="11"/>
        <color theme="1"/>
        <rFont val="Calibri"/>
        <family val="2"/>
        <charset val="204"/>
        <scheme val="minor"/>
      </rPr>
      <t/>
    </r>
  </si>
  <si>
    <r>
      <t>а</t>
    </r>
    <r>
      <rPr>
        <b/>
        <vertAlign val="subscript"/>
        <sz val="18"/>
        <rFont val="Times New Roman"/>
        <family val="1"/>
        <charset val="204"/>
      </rPr>
      <t>4</t>
    </r>
    <r>
      <rPr>
        <sz val="11"/>
        <color theme="1"/>
        <rFont val="Calibri"/>
        <family val="2"/>
        <charset val="204"/>
        <scheme val="minor"/>
      </rPr>
      <t/>
    </r>
  </si>
  <si>
    <r>
      <t>Весовые коэффициенты устанавлииваются районом Решением Думы района одинаковые для всех поселений</t>
    </r>
    <r>
      <rPr>
        <b/>
        <sz val="14"/>
        <rFont val="Times New Roman"/>
        <family val="1"/>
        <charset val="204"/>
      </rPr>
      <t xml:space="preserve"> а</t>
    </r>
    <r>
      <rPr>
        <b/>
        <vertAlign val="subscript"/>
        <sz val="14"/>
        <rFont val="Times New Roman"/>
        <family val="1"/>
        <charset val="204"/>
      </rPr>
      <t>1</t>
    </r>
    <r>
      <rPr>
        <b/>
        <sz val="14"/>
        <rFont val="Times New Roman"/>
        <family val="1"/>
        <charset val="204"/>
      </rPr>
      <t>+а</t>
    </r>
    <r>
      <rPr>
        <b/>
        <vertAlign val="subscript"/>
        <sz val="14"/>
        <rFont val="Times New Roman"/>
        <family val="1"/>
        <charset val="204"/>
      </rPr>
      <t>2</t>
    </r>
    <r>
      <rPr>
        <b/>
        <sz val="14"/>
        <rFont val="Times New Roman"/>
        <family val="1"/>
        <charset val="204"/>
      </rPr>
      <t>+а</t>
    </r>
    <r>
      <rPr>
        <b/>
        <vertAlign val="subscript"/>
        <sz val="14"/>
        <rFont val="Times New Roman"/>
        <family val="1"/>
        <charset val="204"/>
      </rPr>
      <t>3</t>
    </r>
    <r>
      <rPr>
        <b/>
        <sz val="14"/>
        <rFont val="Times New Roman"/>
        <family val="1"/>
        <charset val="204"/>
      </rPr>
      <t>+а</t>
    </r>
    <r>
      <rPr>
        <b/>
        <vertAlign val="subscript"/>
        <sz val="14"/>
        <rFont val="Times New Roman"/>
        <family val="1"/>
        <charset val="204"/>
      </rPr>
      <t>4</t>
    </r>
    <r>
      <rPr>
        <b/>
        <sz val="14"/>
        <rFont val="Times New Roman"/>
        <family val="1"/>
        <charset val="204"/>
      </rPr>
      <t>+а</t>
    </r>
    <r>
      <rPr>
        <b/>
        <vertAlign val="subscript"/>
        <sz val="14"/>
        <rFont val="Times New Roman"/>
        <family val="1"/>
        <charset val="204"/>
      </rPr>
      <t>5</t>
    </r>
    <r>
      <rPr>
        <b/>
        <sz val="14"/>
        <rFont val="Times New Roman"/>
        <family val="1"/>
        <charset val="204"/>
      </rPr>
      <t>=1</t>
    </r>
  </si>
  <si>
    <r>
      <t>а</t>
    </r>
    <r>
      <rPr>
        <b/>
        <vertAlign val="subscript"/>
        <sz val="18"/>
        <rFont val="Times New Roman"/>
        <family val="1"/>
        <charset val="204"/>
      </rPr>
      <t>5</t>
    </r>
  </si>
  <si>
    <t>софинансирование</t>
  </si>
  <si>
    <r>
      <t>ИБР=А1×К</t>
    </r>
    <r>
      <rPr>
        <b/>
        <vertAlign val="subscript"/>
        <sz val="20"/>
        <rFont val="Times New Roman"/>
        <family val="1"/>
        <charset val="204"/>
      </rPr>
      <t>i</t>
    </r>
    <r>
      <rPr>
        <b/>
        <vertAlign val="superscript"/>
        <sz val="20"/>
        <rFont val="Times New Roman"/>
        <family val="1"/>
        <charset val="204"/>
      </rPr>
      <t>ОМСУ</t>
    </r>
    <r>
      <rPr>
        <b/>
        <sz val="20"/>
        <rFont val="Times New Roman"/>
        <family val="1"/>
        <charset val="204"/>
      </rPr>
      <t>+А2×К</t>
    </r>
    <r>
      <rPr>
        <b/>
        <vertAlign val="subscript"/>
        <sz val="20"/>
        <rFont val="Times New Roman"/>
        <family val="1"/>
        <charset val="204"/>
      </rPr>
      <t>i</t>
    </r>
    <r>
      <rPr>
        <b/>
        <vertAlign val="superscript"/>
        <sz val="20"/>
        <rFont val="Times New Roman"/>
        <family val="1"/>
        <charset val="204"/>
      </rPr>
      <t>КУЛ</t>
    </r>
    <r>
      <rPr>
        <b/>
        <sz val="20"/>
        <rFont val="Times New Roman"/>
        <family val="1"/>
        <charset val="204"/>
      </rPr>
      <t>+А3×К</t>
    </r>
    <r>
      <rPr>
        <b/>
        <vertAlign val="superscript"/>
        <sz val="20"/>
        <rFont val="Times New Roman"/>
        <family val="1"/>
        <charset val="204"/>
      </rPr>
      <t>iДОР</t>
    </r>
    <r>
      <rPr>
        <b/>
        <sz val="20"/>
        <rFont val="Times New Roman"/>
        <family val="1"/>
        <charset val="204"/>
      </rPr>
      <t>+А4×К</t>
    </r>
    <r>
      <rPr>
        <b/>
        <vertAlign val="subscript"/>
        <sz val="20"/>
        <rFont val="Times New Roman"/>
        <family val="1"/>
        <charset val="204"/>
      </rPr>
      <t>i</t>
    </r>
    <r>
      <rPr>
        <b/>
        <vertAlign val="superscript"/>
        <sz val="20"/>
        <rFont val="Times New Roman"/>
        <family val="1"/>
        <charset val="204"/>
      </rPr>
      <t>ЖКУ</t>
    </r>
    <r>
      <rPr>
        <b/>
        <sz val="20"/>
        <rFont val="Times New Roman"/>
        <family val="1"/>
        <charset val="204"/>
      </rPr>
      <t>+А5×К</t>
    </r>
    <r>
      <rPr>
        <b/>
        <vertAlign val="subscript"/>
        <sz val="20"/>
        <rFont val="Times New Roman"/>
        <family val="1"/>
        <charset val="204"/>
      </rPr>
      <t>i</t>
    </r>
    <r>
      <rPr>
        <b/>
        <vertAlign val="superscript"/>
        <sz val="20"/>
        <rFont val="Times New Roman"/>
        <family val="1"/>
        <charset val="204"/>
      </rPr>
      <t>СОФ</t>
    </r>
  </si>
  <si>
    <t>РАСЧЕТ ИНДЕКСА БЮДЖЕТНЫХ РАСХОДОВ (ИБР) ДЛЯ ВЫРАВНИВАНИЯ ПОСЕЛЕНИЙ</t>
  </si>
  <si>
    <r>
      <t>Уровень бюджетной обеспеченности (БО</t>
    </r>
    <r>
      <rPr>
        <vertAlign val="subscript"/>
        <sz val="10"/>
        <rFont val="Times New Roman"/>
        <family val="1"/>
        <charset val="204"/>
      </rPr>
      <t>i</t>
    </r>
    <r>
      <rPr>
        <sz val="10"/>
        <rFont val="Times New Roman"/>
        <family val="1"/>
        <charset val="204"/>
      </rPr>
      <t>)</t>
    </r>
  </si>
  <si>
    <t>Индекс налогового потенциала 
(ИНП)</t>
  </si>
  <si>
    <t>Индекс бюджетных расходов 
(ИБР)</t>
  </si>
  <si>
    <r>
      <t>Уровень бюджетной обеспеченности с учетом дотации на выравнивание бюджетной обеспеченности поселений из областного бюджета (БО</t>
    </r>
    <r>
      <rPr>
        <vertAlign val="subscript"/>
        <sz val="10"/>
        <rFont val="Times New Roman"/>
        <family val="1"/>
        <charset val="204"/>
      </rPr>
      <t>i</t>
    </r>
    <r>
      <rPr>
        <vertAlign val="superscript"/>
        <sz val="10"/>
        <rFont val="Times New Roman"/>
        <family val="1"/>
        <charset val="204"/>
      </rPr>
      <t>+1</t>
    </r>
    <r>
      <rPr>
        <sz val="10"/>
        <rFont val="Times New Roman"/>
        <family val="1"/>
        <charset val="204"/>
      </rPr>
      <t>)</t>
    </r>
  </si>
  <si>
    <r>
      <t>Дотация на выравнивание бюджетной обеспеченности поселений из областного бюджета (Д</t>
    </r>
    <r>
      <rPr>
        <vertAlign val="subscript"/>
        <sz val="10"/>
        <rFont val="Times New Roman"/>
        <family val="1"/>
        <charset val="204"/>
      </rPr>
      <t>i</t>
    </r>
    <r>
      <rPr>
        <vertAlign val="superscript"/>
        <sz val="10"/>
        <rFont val="Times New Roman"/>
        <family val="1"/>
        <charset val="204"/>
      </rPr>
      <t>ОБ</t>
    </r>
    <r>
      <rPr>
        <sz val="10"/>
        <rFont val="Times New Roman"/>
        <family val="1"/>
        <charset val="204"/>
      </rPr>
      <t>), тыс. рублей</t>
    </r>
  </si>
  <si>
    <t>РАСЧЕТ ИНП ДЛЯ ВЫРАВНИВАНИЯ БЮДЖЕТНОЙ ОБЕСПЕЧЕННОСТИ ПОСЕЛЕНИЙ ИЗ БЮДЖЕТА МУНИЦИПАЛЬНОГО РАЙОНА*</t>
  </si>
  <si>
    <r>
      <t>Прогнозируемый объем поступлений по j-му виду дохода в бюджеты всех городских и сельских поселений муниципального района (ПП</t>
    </r>
    <r>
      <rPr>
        <vertAlign val="superscript"/>
        <sz val="12"/>
        <rFont val="Arial"/>
        <family val="2"/>
      </rPr>
      <t>j</t>
    </r>
    <r>
      <rPr>
        <sz val="12"/>
        <rFont val="Arial"/>
        <family val="2"/>
      </rPr>
      <t>)</t>
    </r>
  </si>
  <si>
    <t>X</t>
  </si>
  <si>
    <t>№ п/п</t>
  </si>
  <si>
    <t>Наименование городского (сельского) поселения</t>
  </si>
  <si>
    <t>Численность постоянного населения i-го городского (сельского) поселения, чел.</t>
  </si>
  <si>
    <t>Налог на доходы физических лиц</t>
  </si>
  <si>
    <t>Единый сельскохозяйственный налог</t>
  </si>
  <si>
    <t>Налог на имущество физических лиц</t>
  </si>
  <si>
    <t>Земельный налог</t>
  </si>
  <si>
    <t>НПi</t>
  </si>
  <si>
    <t>Ki 
(расчитывается в соответствии с п.11 Приложения 9 к Закону Иркутской области от 22.10.2013 №74-оз)</t>
  </si>
  <si>
    <t>ИНПi</t>
  </si>
  <si>
    <r>
      <t>Н</t>
    </r>
    <r>
      <rPr>
        <vertAlign val="subscript"/>
        <sz val="10"/>
        <rFont val="Arial Cyr"/>
        <charset val="204"/>
      </rPr>
      <t>i</t>
    </r>
  </si>
  <si>
    <t>2017
(поступления)</t>
  </si>
  <si>
    <t>2018
(поступления)</t>
  </si>
  <si>
    <t>1 полугодие 2019 
(поступления)</t>
  </si>
  <si>
    <t>2017
(начисления)</t>
  </si>
  <si>
    <t>2018
(начисления)</t>
  </si>
  <si>
    <t>1 полугодие 2019
(начисления)</t>
  </si>
  <si>
    <t>* в случае отсутствия возможности расчета индекса налогового потенциала i-го городского (сельского) поселения его значение принимается равным 1 (п.8 приложения 9 к Закону Иркутской области от 22.10.2013 №74-ОЗ).</t>
  </si>
  <si>
    <t>расчетная сумма налоговых доходов по всем ГСП МР (ПП)</t>
  </si>
  <si>
    <t>Численность постоянного населения, человек
(Н)</t>
  </si>
  <si>
    <r>
      <t>БО</t>
    </r>
    <r>
      <rPr>
        <b/>
        <vertAlign val="superscript"/>
        <sz val="10"/>
        <rFont val="Times New Roman"/>
        <family val="1"/>
        <charset val="204"/>
      </rPr>
      <t>max</t>
    </r>
  </si>
  <si>
    <r>
      <t>Дотация на выравнивание бюджетной обеспеченности поселений (Д</t>
    </r>
    <r>
      <rPr>
        <vertAlign val="subscript"/>
        <sz val="10"/>
        <rFont val="Times New Roman"/>
        <family val="1"/>
        <charset val="204"/>
      </rPr>
      <t>i</t>
    </r>
    <r>
      <rPr>
        <sz val="10"/>
        <rFont val="Times New Roman"/>
        <family val="1"/>
        <charset val="204"/>
      </rPr>
      <t>), тыс. рублей</t>
    </r>
  </si>
  <si>
    <r>
      <t xml:space="preserve">Оценка расходов поселений на реализацию ВМЗ </t>
    </r>
    <r>
      <rPr>
        <b/>
        <sz val="10"/>
        <rFont val="Times New Roman"/>
        <family val="1"/>
        <charset val="204"/>
      </rPr>
      <t>на софинансирование по другим направлениям</t>
    </r>
  </si>
  <si>
    <t>Балаганское</t>
  </si>
  <si>
    <t>Биритское</t>
  </si>
  <si>
    <t>Заславское</t>
  </si>
  <si>
    <t>Коноваловское</t>
  </si>
  <si>
    <t>Кумарейское</t>
  </si>
  <si>
    <t>Тарнопольское</t>
  </si>
  <si>
    <t>Шарагайское</t>
  </si>
  <si>
    <t>наименование поселения</t>
  </si>
  <si>
    <t>Фонд оплаты труда 2018г.</t>
  </si>
  <si>
    <t>Доля ФОТ    I-го поселения в общем ФОТ</t>
  </si>
  <si>
    <t>итого Ki 2</t>
  </si>
  <si>
    <t>3=знач/итог</t>
  </si>
  <si>
    <t>итого по району</t>
  </si>
  <si>
    <t>Ki 1</t>
  </si>
  <si>
    <t>ИТОГО Ki = Ki 1 х Ki 2</t>
  </si>
  <si>
    <t>Расчет поправочного коэффициента, используемого для определения индекса налогового потенциала  i-го городского (сельского) поселения (Кi) на 2020 - 2022 годы, в соответствии с п.11 Приложения 9 к Закону Иркутской области от 22.10.2013 №74-оз</t>
  </si>
  <si>
    <t>(млн. руб)</t>
  </si>
  <si>
    <t>Шарагай</t>
  </si>
  <si>
    <r>
      <t xml:space="preserve">Оценка расходов поселений на реализацию ВМЗ по </t>
    </r>
    <r>
      <rPr>
        <b/>
        <sz val="10"/>
        <rFont val="Times New Roman"/>
        <family val="1"/>
        <charset val="204"/>
      </rPr>
      <t>обеспечению жителей услугами организаций культуры</t>
    </r>
    <r>
      <rPr>
        <sz val="10"/>
        <rFont val="Times New Roman"/>
        <family val="1"/>
        <charset val="204"/>
      </rPr>
      <t xml:space="preserve"> </t>
    </r>
  </si>
  <si>
    <r>
      <t xml:space="preserve">Оценка расходов поселений на реализацию ВМЗ </t>
    </r>
    <r>
      <rPr>
        <b/>
        <sz val="10"/>
        <rFont val="Times New Roman"/>
        <family val="1"/>
        <charset val="204"/>
      </rPr>
      <t>по дорожной деятельности и благоустройству</t>
    </r>
  </si>
  <si>
    <r>
      <t xml:space="preserve">Оценка расходов поселений на реализацию ВМЗ по организации в границах поселения </t>
    </r>
    <r>
      <rPr>
        <b/>
        <sz val="10"/>
        <rFont val="Times New Roman"/>
        <family val="1"/>
        <charset val="204"/>
      </rPr>
      <t>электро-, тепло-, газо- и водоснабжения населения, водоотведения</t>
    </r>
  </si>
  <si>
    <t>на реализацию ВМЗ по обеспечению жителей услугами организаций культуры</t>
  </si>
  <si>
    <t>на реализацию ВМЗ по дорожной деятельности и благоустройству</t>
  </si>
  <si>
    <t>на реализацию ВМЗ по организации в границах поселения электро-, тепло-, газо- и водоснабжения населения, водоотведения</t>
  </si>
  <si>
    <t>РАСЧЕТ ДОТАЦИИ НА ВЫРАВНИВАНИЕ БЮДЖЕТНОЙ ОБЕСПЕЧЕННОСТИ ПОСЕЛЕНИЙ  на 2020 год</t>
  </si>
  <si>
    <t>Приложение 3</t>
  </si>
  <si>
    <t>Приложение 1</t>
  </si>
  <si>
    <t>Приложение 2</t>
  </si>
  <si>
    <t>приложение 6</t>
  </si>
  <si>
    <t>Утверждено в бюджете</t>
  </si>
  <si>
    <t>к уточнению</t>
  </si>
  <si>
    <t>на 01.01.2020</t>
  </si>
  <si>
    <t>предварительно согласовано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</si>
</sst>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164" formatCode="_-* #,##0.00_р_._-;\-* #,##0.00_р_._-;_-* &quot;-&quot;??_р_._-;_-@_-"/>
    <numFmt numFmtId="165" formatCode="#,##0.000"/>
    <numFmt numFmtId="166" formatCode="\$#,##0\ ;\(\$#,##0\)"/>
    <numFmt numFmtId="167" formatCode="0.0000"/>
    <numFmt numFmtId="168" formatCode="#,##0.0000_ ;[Red]\-#,##0.0000\ "/>
    <numFmt numFmtId="169" formatCode="0.0"/>
    <numFmt numFmtId="170" formatCode="#,##0.0"/>
    <numFmt numFmtId="171" formatCode="0.0000000000000"/>
    <numFmt numFmtId="172" formatCode="_-* #,##0.0_р_._-;\-* #,##0.0_р_._-;_-* &quot;-&quot;??_р_._-;_-@_-"/>
    <numFmt numFmtId="173" formatCode="0.000000"/>
    <numFmt numFmtId="174" formatCode="0.00000000"/>
    <numFmt numFmtId="175" formatCode="0.0000000"/>
    <numFmt numFmtId="176" formatCode="#,##0.00000"/>
    <numFmt numFmtId="177" formatCode="#,##0.0000"/>
  </numFmts>
  <fonts count="84" x14ac:knownFonts="1"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indexed="24"/>
      <name val="Arial"/>
      <family val="2"/>
      <charset val="204"/>
    </font>
    <font>
      <sz val="10"/>
      <name val="MS Sans Serif"/>
      <family val="2"/>
      <charset val="204"/>
    </font>
    <font>
      <sz val="10"/>
      <name val="Times New Roman CYR"/>
      <charset val="204"/>
    </font>
    <font>
      <sz val="10"/>
      <name val="Arial Cyr"/>
      <charset val="204"/>
    </font>
    <font>
      <b/>
      <sz val="10"/>
      <color indexed="8"/>
      <name val="Arial"/>
      <family val="2"/>
      <charset val="204"/>
    </font>
    <font>
      <sz val="12"/>
      <color indexed="8"/>
      <name val="Times New Roman"/>
      <family val="2"/>
      <charset val="204"/>
    </font>
    <font>
      <sz val="11"/>
      <color indexed="8"/>
      <name val="Calibri"/>
      <family val="2"/>
      <charset val="204"/>
    </font>
    <font>
      <sz val="12"/>
      <color indexed="9"/>
      <name val="Times New Roman"/>
      <family val="2"/>
      <charset val="204"/>
    </font>
    <font>
      <sz val="11"/>
      <color indexed="9"/>
      <name val="Calibri"/>
      <family val="2"/>
      <charset val="204"/>
    </font>
    <font>
      <sz val="12"/>
      <color indexed="20"/>
      <name val="Times New Roman"/>
      <family val="2"/>
      <charset val="204"/>
    </font>
    <font>
      <b/>
      <sz val="12"/>
      <color indexed="52"/>
      <name val="Times New Roman"/>
      <family val="2"/>
      <charset val="204"/>
    </font>
    <font>
      <b/>
      <sz val="12"/>
      <color indexed="9"/>
      <name val="Times New Roman"/>
      <family val="2"/>
      <charset val="204"/>
    </font>
    <font>
      <i/>
      <sz val="12"/>
      <color indexed="23"/>
      <name val="Times New Roman"/>
      <family val="2"/>
      <charset val="204"/>
    </font>
    <font>
      <sz val="12"/>
      <color indexed="17"/>
      <name val="Times New Roman"/>
      <family val="2"/>
      <charset val="204"/>
    </font>
    <font>
      <b/>
      <sz val="15"/>
      <color indexed="56"/>
      <name val="Times New Roman"/>
      <family val="2"/>
      <charset val="204"/>
    </font>
    <font>
      <b/>
      <sz val="13"/>
      <color indexed="56"/>
      <name val="Times New Roman"/>
      <family val="2"/>
      <charset val="204"/>
    </font>
    <font>
      <b/>
      <sz val="11"/>
      <color indexed="56"/>
      <name val="Times New Roman"/>
      <family val="2"/>
      <charset val="204"/>
    </font>
    <font>
      <sz val="12"/>
      <color indexed="62"/>
      <name val="Times New Roman"/>
      <family val="2"/>
      <charset val="204"/>
    </font>
    <font>
      <sz val="12"/>
      <color indexed="52"/>
      <name val="Times New Roman"/>
      <family val="2"/>
      <charset val="204"/>
    </font>
    <font>
      <sz val="12"/>
      <color indexed="60"/>
      <name val="Times New Roman"/>
      <family val="2"/>
      <charset val="204"/>
    </font>
    <font>
      <b/>
      <sz val="12"/>
      <color indexed="63"/>
      <name val="Times New Roman"/>
      <family val="2"/>
      <charset val="204"/>
    </font>
    <font>
      <b/>
      <sz val="18"/>
      <color indexed="56"/>
      <name val="Cambria"/>
      <family val="2"/>
      <charset val="204"/>
    </font>
    <font>
      <b/>
      <sz val="12"/>
      <color indexed="8"/>
      <name val="Times New Roman"/>
      <family val="2"/>
      <charset val="204"/>
    </font>
    <font>
      <sz val="12"/>
      <color indexed="10"/>
      <name val="Times New Roman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FF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20"/>
      <color rgb="FF0000FF"/>
      <name val="Times New Roman"/>
      <family val="1"/>
      <charset val="204"/>
    </font>
    <font>
      <b/>
      <vertAlign val="subscript"/>
      <sz val="20"/>
      <color rgb="FF0000FF"/>
      <name val="Times New Roman"/>
      <family val="1"/>
      <charset val="204"/>
    </font>
    <font>
      <b/>
      <sz val="20"/>
      <color rgb="FFFF0000"/>
      <name val="Times New Roman"/>
      <family val="1"/>
      <charset val="204"/>
    </font>
    <font>
      <b/>
      <vertAlign val="superscript"/>
      <sz val="20"/>
      <color rgb="FFFF0000"/>
      <name val="Times New Roman"/>
      <family val="1"/>
      <charset val="204"/>
    </font>
    <font>
      <b/>
      <sz val="18"/>
      <color rgb="FF0000FF"/>
      <name val="Times New Roman"/>
      <family val="1"/>
      <charset val="204"/>
    </font>
    <font>
      <b/>
      <vertAlign val="subscript"/>
      <sz val="18"/>
      <color rgb="FF0000FF"/>
      <name val="Times New Roman"/>
      <family val="1"/>
      <charset val="204"/>
    </font>
    <font>
      <sz val="1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color rgb="FF0000FF"/>
      <name val="Times New Roman"/>
      <family val="1"/>
      <charset val="204"/>
    </font>
    <font>
      <b/>
      <vertAlign val="subscript"/>
      <sz val="14"/>
      <color rgb="FF0000FF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8"/>
      <name val="Times New Roman"/>
      <family val="1"/>
      <charset val="204"/>
    </font>
    <font>
      <b/>
      <vertAlign val="subscript"/>
      <sz val="18"/>
      <name val="Times New Roman"/>
      <family val="1"/>
      <charset val="204"/>
    </font>
    <font>
      <b/>
      <vertAlign val="subscript"/>
      <sz val="20"/>
      <name val="Times New Roman"/>
      <family val="1"/>
      <charset val="204"/>
    </font>
    <font>
      <b/>
      <vertAlign val="superscript"/>
      <sz val="20"/>
      <name val="Times New Roman"/>
      <family val="1"/>
      <charset val="204"/>
    </font>
    <font>
      <b/>
      <vertAlign val="subscript"/>
      <sz val="14"/>
      <name val="Times New Roman"/>
      <family val="1"/>
      <charset val="204"/>
    </font>
    <font>
      <vertAlign val="subscript"/>
      <sz val="10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b/>
      <sz val="10"/>
      <name val="Arial Cyr"/>
      <charset val="204"/>
    </font>
    <font>
      <sz val="12"/>
      <name val="Arial"/>
      <family val="2"/>
    </font>
    <font>
      <vertAlign val="superscript"/>
      <sz val="12"/>
      <name val="Arial"/>
      <family val="2"/>
    </font>
    <font>
      <sz val="10"/>
      <name val="Arial"/>
      <family val="2"/>
    </font>
    <font>
      <sz val="10"/>
      <name val="Arial Cyr"/>
      <family val="2"/>
      <charset val="204"/>
    </font>
    <font>
      <b/>
      <sz val="11"/>
      <name val="Arial Cyr"/>
      <charset val="204"/>
    </font>
    <font>
      <b/>
      <sz val="10"/>
      <name val="Arial Cyr"/>
      <family val="2"/>
      <charset val="204"/>
    </font>
    <font>
      <vertAlign val="subscript"/>
      <sz val="10"/>
      <name val="Arial Cyr"/>
      <charset val="204"/>
    </font>
    <font>
      <b/>
      <sz val="14"/>
      <name val="Arial Cyr"/>
      <charset val="204"/>
    </font>
    <font>
      <sz val="8"/>
      <name val="Times New Roman"/>
      <family val="1"/>
      <charset val="204"/>
    </font>
    <font>
      <sz val="9"/>
      <name val="Arial"/>
      <family val="2"/>
    </font>
    <font>
      <b/>
      <sz val="10"/>
      <name val="Arial"/>
      <family val="2"/>
    </font>
    <font>
      <b/>
      <vertAlign val="superscript"/>
      <sz val="10"/>
      <name val="Times New Roman"/>
      <family val="1"/>
      <charset val="204"/>
    </font>
    <font>
      <sz val="12"/>
      <name val="Arial Cyr"/>
      <charset val="204"/>
    </font>
  </fonts>
  <fills count="3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CCFFCC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03">
    <xf numFmtId="0" fontId="0" fillId="0" borderId="0"/>
    <xf numFmtId="164" fontId="6" fillId="0" borderId="0" applyFont="0" applyFill="0" applyBorder="0" applyAlignment="0" applyProtection="0"/>
    <xf numFmtId="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0" fontId="6" fillId="0" borderId="0"/>
    <xf numFmtId="0" fontId="5" fillId="0" borderId="0"/>
    <xf numFmtId="0" fontId="4" fillId="0" borderId="0"/>
    <xf numFmtId="0" fontId="2" fillId="0" borderId="0"/>
    <xf numFmtId="0" fontId="6" fillId="0" borderId="0"/>
    <xf numFmtId="0" fontId="7" fillId="0" borderId="0"/>
    <xf numFmtId="0" fontId="2" fillId="0" borderId="0"/>
    <xf numFmtId="0" fontId="6" fillId="0" borderId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1" fillId="13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20" borderId="0" applyNumberFormat="0" applyBorder="0" applyAlignment="0" applyProtection="0"/>
    <xf numFmtId="0" fontId="12" fillId="4" borderId="0" applyNumberFormat="0" applyBorder="0" applyAlignment="0" applyProtection="0"/>
    <xf numFmtId="0" fontId="13" fillId="21" borderId="2" applyNumberFormat="0" applyAlignment="0" applyProtection="0"/>
    <xf numFmtId="0" fontId="14" fillId="22" borderId="3" applyNumberFormat="0" applyAlignment="0" applyProtection="0"/>
    <xf numFmtId="164" fontId="6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5" borderId="0" applyNumberFormat="0" applyBorder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0" fillId="8" borderId="2" applyNumberFormat="0" applyAlignment="0" applyProtection="0"/>
    <xf numFmtId="0" fontId="21" fillId="0" borderId="7" applyNumberFormat="0" applyFill="0" applyAlignment="0" applyProtection="0"/>
    <xf numFmtId="0" fontId="22" fillId="23" borderId="0" applyNumberFormat="0" applyBorder="0" applyAlignment="0" applyProtection="0"/>
    <xf numFmtId="0" fontId="6" fillId="0" borderId="0"/>
    <xf numFmtId="0" fontId="6" fillId="24" borderId="8" applyNumberFormat="0" applyFont="0" applyAlignment="0" applyProtection="0"/>
    <xf numFmtId="0" fontId="6" fillId="24" borderId="8" applyNumberFormat="0" applyFont="0" applyAlignment="0" applyProtection="0"/>
    <xf numFmtId="0" fontId="23" fillId="21" borderId="9" applyNumberFormat="0" applyAlignment="0" applyProtection="0"/>
    <xf numFmtId="0" fontId="24" fillId="0" borderId="0" applyNumberFormat="0" applyFill="0" applyBorder="0" applyAlignment="0" applyProtection="0"/>
    <xf numFmtId="0" fontId="25" fillId="0" borderId="10" applyNumberFormat="0" applyFill="0" applyAlignment="0" applyProtection="0"/>
    <xf numFmtId="0" fontId="26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20" borderId="0" applyNumberFormat="0" applyBorder="0" applyAlignment="0" applyProtection="0"/>
    <xf numFmtId="0" fontId="27" fillId="8" borderId="2" applyNumberFormat="0" applyAlignment="0" applyProtection="0"/>
    <xf numFmtId="0" fontId="28" fillId="21" borderId="9" applyNumberFormat="0" applyAlignment="0" applyProtection="0"/>
    <xf numFmtId="0" fontId="29" fillId="21" borderId="2" applyNumberFormat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34" fillId="22" borderId="3" applyNumberFormat="0" applyAlignment="0" applyProtection="0"/>
    <xf numFmtId="0" fontId="24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6" fillId="4" borderId="0" applyNumberFormat="0" applyBorder="0" applyAlignment="0" applyProtection="0"/>
    <xf numFmtId="0" fontId="37" fillId="0" borderId="0" applyNumberFormat="0" applyFill="0" applyBorder="0" applyAlignment="0" applyProtection="0"/>
    <xf numFmtId="0" fontId="6" fillId="24" borderId="8" applyNumberFormat="0" applyFont="0" applyAlignment="0" applyProtection="0"/>
    <xf numFmtId="0" fontId="6" fillId="24" borderId="8" applyNumberFormat="0" applyFont="0" applyAlignment="0" applyProtection="0"/>
    <xf numFmtId="9" fontId="6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0" borderId="0" applyNumberFormat="0" applyFill="0" applyBorder="0" applyAlignment="0" applyProtection="0"/>
    <xf numFmtId="164" fontId="6" fillId="0" borderId="0" applyFont="0" applyFill="0" applyBorder="0" applyAlignment="0" applyProtection="0"/>
    <xf numFmtId="0" fontId="40" fillId="5" borderId="0" applyNumberFormat="0" applyBorder="0" applyAlignment="0" applyProtection="0"/>
    <xf numFmtId="9" fontId="2" fillId="0" borderId="0" applyFont="0" applyFill="0" applyBorder="0" applyAlignment="0" applyProtection="0"/>
  </cellStyleXfs>
  <cellXfs count="221">
    <xf numFmtId="0" fontId="0" fillId="0" borderId="0" xfId="0"/>
    <xf numFmtId="0" fontId="42" fillId="0" borderId="0" xfId="9" applyFont="1" applyFill="1"/>
    <xf numFmtId="1" fontId="42" fillId="0" borderId="1" xfId="9" applyNumberFormat="1" applyFont="1" applyFill="1" applyBorder="1" applyAlignment="1">
      <alignment horizontal="center" vertical="center" wrapText="1"/>
    </xf>
    <xf numFmtId="49" fontId="42" fillId="0" borderId="1" xfId="9" applyNumberFormat="1" applyFont="1" applyFill="1" applyBorder="1" applyAlignment="1" applyProtection="1">
      <alignment horizontal="center" vertical="center" wrapText="1"/>
    </xf>
    <xf numFmtId="49" fontId="42" fillId="0" borderId="1" xfId="9" applyNumberFormat="1" applyFont="1" applyFill="1" applyBorder="1" applyAlignment="1">
      <alignment horizontal="center" vertical="center" wrapText="1"/>
    </xf>
    <xf numFmtId="0" fontId="42" fillId="0" borderId="0" xfId="9" applyFont="1" applyFill="1" applyAlignment="1">
      <alignment horizontal="center" vertical="center" wrapText="1"/>
    </xf>
    <xf numFmtId="0" fontId="43" fillId="0" borderId="0" xfId="9" applyFont="1" applyFill="1" applyAlignment="1">
      <alignment wrapText="1"/>
    </xf>
    <xf numFmtId="0" fontId="43" fillId="0" borderId="0" xfId="9" applyFont="1" applyFill="1" applyAlignment="1">
      <alignment horizontal="center" wrapText="1"/>
    </xf>
    <xf numFmtId="0" fontId="42" fillId="0" borderId="0" xfId="9" applyFont="1" applyFill="1" applyAlignment="1">
      <alignment horizontal="center"/>
    </xf>
    <xf numFmtId="0" fontId="43" fillId="0" borderId="0" xfId="9" applyFont="1" applyFill="1"/>
    <xf numFmtId="0" fontId="41" fillId="0" borderId="0" xfId="9" applyFont="1" applyFill="1" applyBorder="1" applyAlignment="1">
      <alignment horizontal="center"/>
    </xf>
    <xf numFmtId="0" fontId="42" fillId="0" borderId="0" xfId="9" applyFont="1" applyFill="1" applyBorder="1"/>
    <xf numFmtId="0" fontId="51" fillId="0" borderId="11" xfId="9" applyFont="1" applyFill="1" applyBorder="1" applyAlignment="1">
      <alignment horizontal="center"/>
    </xf>
    <xf numFmtId="0" fontId="43" fillId="0" borderId="0" xfId="9" applyFont="1" applyFill="1" applyBorder="1" applyAlignment="1">
      <alignment horizontal="center"/>
    </xf>
    <xf numFmtId="0" fontId="42" fillId="0" borderId="0" xfId="9" applyFont="1" applyFill="1" applyBorder="1" applyAlignment="1">
      <alignment horizontal="center"/>
    </xf>
    <xf numFmtId="49" fontId="43" fillId="25" borderId="1" xfId="9" applyNumberFormat="1" applyFont="1" applyFill="1" applyBorder="1" applyAlignment="1">
      <alignment horizontal="center" vertical="center" wrapText="1"/>
    </xf>
    <xf numFmtId="165" fontId="44" fillId="2" borderId="12" xfId="9" applyNumberFormat="1" applyFont="1" applyFill="1" applyBorder="1" applyAlignment="1">
      <alignment horizontal="center"/>
    </xf>
    <xf numFmtId="165" fontId="44" fillId="0" borderId="12" xfId="9" applyNumberFormat="1" applyFont="1" applyFill="1" applyBorder="1" applyAlignment="1">
      <alignment horizontal="center"/>
    </xf>
    <xf numFmtId="49" fontId="54" fillId="0" borderId="1" xfId="9" applyNumberFormat="1" applyFont="1" applyFill="1" applyBorder="1" applyAlignment="1">
      <alignment horizontal="center" vertical="center" wrapText="1"/>
    </xf>
    <xf numFmtId="0" fontId="53" fillId="0" borderId="0" xfId="9" applyFont="1" applyFill="1" applyBorder="1" applyAlignment="1">
      <alignment shrinkToFit="1"/>
    </xf>
    <xf numFmtId="3" fontId="45" fillId="0" borderId="1" xfId="8" applyNumberFormat="1" applyFont="1" applyFill="1" applyBorder="1" applyAlignment="1" applyProtection="1">
      <alignment horizontal="center" shrinkToFit="1"/>
    </xf>
    <xf numFmtId="49" fontId="43" fillId="0" borderId="1" xfId="9" applyNumberFormat="1" applyFont="1" applyFill="1" applyBorder="1" applyAlignment="1">
      <alignment horizontal="left" vertical="center" shrinkToFit="1"/>
    </xf>
    <xf numFmtId="3" fontId="43" fillId="0" borderId="1" xfId="9" applyNumberFormat="1" applyFont="1" applyFill="1" applyBorder="1" applyAlignment="1">
      <alignment horizontal="right" shrinkToFit="1"/>
    </xf>
    <xf numFmtId="3" fontId="43" fillId="0" borderId="1" xfId="9" applyNumberFormat="1" applyFont="1" applyFill="1" applyBorder="1" applyAlignment="1">
      <alignment shrinkToFit="1"/>
    </xf>
    <xf numFmtId="3" fontId="43" fillId="25" borderId="1" xfId="9" applyNumberFormat="1" applyFont="1" applyFill="1" applyBorder="1" applyAlignment="1">
      <alignment horizontal="right" shrinkToFit="1"/>
    </xf>
    <xf numFmtId="0" fontId="42" fillId="0" borderId="1" xfId="10" applyNumberFormat="1" applyFont="1" applyFill="1" applyBorder="1" applyAlignment="1">
      <alignment horizontal="center" vertical="center" shrinkToFit="1"/>
    </xf>
    <xf numFmtId="0" fontId="42" fillId="2" borderId="1" xfId="9" applyNumberFormat="1" applyFont="1" applyFill="1" applyBorder="1" applyAlignment="1">
      <alignment horizontal="left" shrinkToFit="1"/>
    </xf>
    <xf numFmtId="3" fontId="42" fillId="2" borderId="1" xfId="9" applyNumberFormat="1" applyFont="1" applyFill="1" applyBorder="1" applyAlignment="1">
      <alignment shrinkToFit="1"/>
    </xf>
    <xf numFmtId="3" fontId="42" fillId="2" borderId="1" xfId="9" applyNumberFormat="1" applyFont="1" applyFill="1" applyBorder="1" applyAlignment="1" applyProtection="1">
      <alignment shrinkToFit="1"/>
    </xf>
    <xf numFmtId="167" fontId="43" fillId="25" borderId="1" xfId="9" applyNumberFormat="1" applyFont="1" applyFill="1" applyBorder="1" applyAlignment="1">
      <alignment horizontal="right" shrinkToFit="1"/>
    </xf>
    <xf numFmtId="169" fontId="43" fillId="0" borderId="0" xfId="9" applyNumberFormat="1" applyFont="1" applyFill="1" applyAlignment="1">
      <alignment horizontal="center" wrapText="1"/>
    </xf>
    <xf numFmtId="0" fontId="58" fillId="0" borderId="0" xfId="9" applyFont="1" applyFill="1" applyAlignment="1">
      <alignment wrapText="1" shrinkToFit="1"/>
    </xf>
    <xf numFmtId="0" fontId="58" fillId="0" borderId="0" xfId="9" applyFont="1" applyFill="1" applyBorder="1" applyAlignment="1">
      <alignment wrapText="1" shrinkToFit="1"/>
    </xf>
    <xf numFmtId="0" fontId="58" fillId="0" borderId="0" xfId="9" applyFont="1" applyFill="1" applyBorder="1" applyAlignment="1">
      <alignment horizontal="center" wrapText="1" shrinkToFit="1"/>
    </xf>
    <xf numFmtId="49" fontId="58" fillId="0" borderId="1" xfId="9" applyNumberFormat="1" applyFont="1" applyFill="1" applyBorder="1" applyAlignment="1">
      <alignment horizontal="center" vertical="center" wrapText="1" shrinkToFit="1"/>
    </xf>
    <xf numFmtId="3" fontId="59" fillId="0" borderId="1" xfId="9" applyNumberFormat="1" applyFont="1" applyFill="1" applyBorder="1" applyAlignment="1">
      <alignment wrapText="1" shrinkToFit="1"/>
    </xf>
    <xf numFmtId="3" fontId="58" fillId="0" borderId="1" xfId="9" applyNumberFormat="1" applyFont="1" applyFill="1" applyBorder="1" applyAlignment="1" applyProtection="1">
      <alignment wrapText="1" shrinkToFit="1"/>
    </xf>
    <xf numFmtId="4" fontId="58" fillId="0" borderId="1" xfId="9" applyNumberFormat="1" applyFont="1" applyFill="1" applyBorder="1" applyAlignment="1" applyProtection="1">
      <alignment wrapText="1" shrinkToFit="1"/>
    </xf>
    <xf numFmtId="4" fontId="59" fillId="0" borderId="1" xfId="9" applyNumberFormat="1" applyFont="1" applyFill="1" applyBorder="1" applyAlignment="1" applyProtection="1">
      <alignment wrapText="1" shrinkToFit="1"/>
    </xf>
    <xf numFmtId="4" fontId="59" fillId="0" borderId="1" xfId="9" applyNumberFormat="1" applyFont="1" applyFill="1" applyBorder="1" applyAlignment="1">
      <alignment wrapText="1" shrinkToFit="1"/>
    </xf>
    <xf numFmtId="0" fontId="58" fillId="0" borderId="0" xfId="9" applyFont="1" applyFill="1" applyAlignment="1">
      <alignment horizontal="center" vertical="center" wrapText="1"/>
    </xf>
    <xf numFmtId="49" fontId="58" fillId="0" borderId="1" xfId="9" applyNumberFormat="1" applyFont="1" applyFill="1" applyBorder="1" applyAlignment="1">
      <alignment horizontal="center" vertical="center" wrapText="1"/>
    </xf>
    <xf numFmtId="3" fontId="60" fillId="0" borderId="1" xfId="8" applyNumberFormat="1" applyFont="1" applyFill="1" applyBorder="1" applyAlignment="1" applyProtection="1">
      <alignment horizontal="center" shrinkToFit="1"/>
    </xf>
    <xf numFmtId="49" fontId="59" fillId="0" borderId="1" xfId="9" applyNumberFormat="1" applyFont="1" applyFill="1" applyBorder="1" applyAlignment="1">
      <alignment horizontal="left" vertical="center" shrinkToFit="1"/>
    </xf>
    <xf numFmtId="3" fontId="59" fillId="0" borderId="1" xfId="9" applyNumberFormat="1" applyFont="1" applyFill="1" applyBorder="1" applyAlignment="1">
      <alignment horizontal="right" shrinkToFit="1"/>
    </xf>
    <xf numFmtId="9" fontId="59" fillId="0" borderId="1" xfId="102" applyFont="1" applyFill="1" applyBorder="1" applyAlignment="1">
      <alignment shrinkToFit="1"/>
    </xf>
    <xf numFmtId="3" fontId="59" fillId="25" borderId="1" xfId="9" applyNumberFormat="1" applyFont="1" applyFill="1" applyBorder="1" applyAlignment="1">
      <alignment horizontal="right" shrinkToFit="1"/>
    </xf>
    <xf numFmtId="0" fontId="59" fillId="0" borderId="0" xfId="9" applyFont="1" applyFill="1" applyAlignment="1">
      <alignment wrapText="1"/>
    </xf>
    <xf numFmtId="168" fontId="58" fillId="0" borderId="0" xfId="9" applyNumberFormat="1" applyFont="1" applyFill="1" applyAlignment="1">
      <alignment horizontal="right" wrapText="1"/>
    </xf>
    <xf numFmtId="0" fontId="58" fillId="0" borderId="1" xfId="10" applyNumberFormat="1" applyFont="1" applyFill="1" applyBorder="1" applyAlignment="1">
      <alignment horizontal="center" vertical="center" shrinkToFit="1"/>
    </xf>
    <xf numFmtId="9" fontId="58" fillId="0" borderId="1" xfId="102" applyFont="1" applyFill="1" applyBorder="1" applyAlignment="1" applyProtection="1">
      <alignment shrinkToFit="1"/>
    </xf>
    <xf numFmtId="169" fontId="59" fillId="0" borderId="0" xfId="9" applyNumberFormat="1" applyFont="1" applyFill="1" applyAlignment="1">
      <alignment horizontal="center" wrapText="1"/>
    </xf>
    <xf numFmtId="0" fontId="59" fillId="0" borderId="0" xfId="9" applyFont="1" applyFill="1" applyAlignment="1">
      <alignment horizontal="center" wrapText="1"/>
    </xf>
    <xf numFmtId="170" fontId="58" fillId="0" borderId="1" xfId="9" applyNumberFormat="1" applyFont="1" applyFill="1" applyBorder="1" applyAlignment="1" applyProtection="1">
      <alignment shrinkToFit="1"/>
    </xf>
    <xf numFmtId="2" fontId="59" fillId="25" borderId="1" xfId="9" applyNumberFormat="1" applyFont="1" applyFill="1" applyBorder="1" applyAlignment="1">
      <alignment horizontal="right" shrinkToFit="1"/>
    </xf>
    <xf numFmtId="0" fontId="61" fillId="0" borderId="0" xfId="9" applyFont="1" applyFill="1" applyBorder="1" applyAlignment="1">
      <alignment horizontal="center"/>
    </xf>
    <xf numFmtId="170" fontId="59" fillId="0" borderId="1" xfId="9" applyNumberFormat="1" applyFont="1" applyFill="1" applyBorder="1" applyAlignment="1">
      <alignment shrinkToFit="1"/>
    </xf>
    <xf numFmtId="165" fontId="44" fillId="2" borderId="12" xfId="9" applyNumberFormat="1" applyFont="1" applyFill="1" applyBorder="1" applyAlignment="1" applyProtection="1">
      <alignment horizontal="center"/>
      <protection locked="0"/>
    </xf>
    <xf numFmtId="0" fontId="58" fillId="2" borderId="1" xfId="9" applyNumberFormat="1" applyFont="1" applyFill="1" applyBorder="1" applyAlignment="1" applyProtection="1">
      <alignment horizontal="left" shrinkToFit="1"/>
      <protection locked="0"/>
    </xf>
    <xf numFmtId="3" fontId="58" fillId="2" borderId="1" xfId="9" applyNumberFormat="1" applyFont="1" applyFill="1" applyBorder="1" applyAlignment="1" applyProtection="1">
      <alignment shrinkToFit="1"/>
      <protection locked="0"/>
    </xf>
    <xf numFmtId="0" fontId="63" fillId="0" borderId="11" xfId="9" applyFont="1" applyFill="1" applyBorder="1" applyAlignment="1">
      <alignment horizontal="center"/>
    </xf>
    <xf numFmtId="165" fontId="43" fillId="26" borderId="12" xfId="9" applyNumberFormat="1" applyFont="1" applyFill="1" applyBorder="1" applyAlignment="1" applyProtection="1">
      <alignment horizontal="center"/>
      <protection locked="0"/>
    </xf>
    <xf numFmtId="165" fontId="43" fillId="0" borderId="12" xfId="9" applyNumberFormat="1" applyFont="1" applyFill="1" applyBorder="1" applyAlignment="1">
      <alignment horizontal="center"/>
    </xf>
    <xf numFmtId="0" fontId="58" fillId="26" borderId="1" xfId="9" applyNumberFormat="1" applyFont="1" applyFill="1" applyBorder="1" applyAlignment="1" applyProtection="1">
      <alignment horizontal="left" shrinkToFit="1"/>
      <protection locked="0"/>
    </xf>
    <xf numFmtId="3" fontId="58" fillId="26" borderId="1" xfId="9" applyNumberFormat="1" applyFont="1" applyFill="1" applyBorder="1" applyAlignment="1" applyProtection="1">
      <alignment shrinkToFit="1"/>
      <protection locked="0"/>
    </xf>
    <xf numFmtId="2" fontId="59" fillId="0" borderId="0" xfId="9" applyNumberFormat="1" applyFont="1" applyFill="1" applyAlignment="1">
      <alignment horizontal="center" wrapText="1"/>
    </xf>
    <xf numFmtId="0" fontId="63" fillId="0" borderId="0" xfId="9" applyFont="1" applyFill="1" applyBorder="1" applyAlignment="1">
      <alignment horizontal="center"/>
    </xf>
    <xf numFmtId="165" fontId="43" fillId="0" borderId="0" xfId="9" applyNumberFormat="1" applyFont="1" applyFill="1" applyBorder="1" applyAlignment="1">
      <alignment horizontal="center"/>
    </xf>
    <xf numFmtId="0" fontId="70" fillId="27" borderId="0" xfId="13" applyFont="1" applyFill="1" applyBorder="1" applyAlignment="1">
      <alignment vertical="center"/>
    </xf>
    <xf numFmtId="0" fontId="61" fillId="27" borderId="0" xfId="13" applyFont="1" applyFill="1" applyAlignment="1">
      <alignment horizontal="center" vertical="center" wrapText="1"/>
    </xf>
    <xf numFmtId="0" fontId="6" fillId="27" borderId="0" xfId="13" applyFill="1" applyBorder="1" applyAlignment="1">
      <alignment vertical="center"/>
    </xf>
    <xf numFmtId="0" fontId="6" fillId="27" borderId="1" xfId="13" applyFont="1" applyFill="1" applyBorder="1" applyAlignment="1">
      <alignment horizontal="center" vertical="center"/>
    </xf>
    <xf numFmtId="3" fontId="6" fillId="26" borderId="1" xfId="13" applyNumberFormat="1" applyFill="1" applyBorder="1" applyAlignment="1">
      <alignment vertical="center"/>
    </xf>
    <xf numFmtId="0" fontId="73" fillId="27" borderId="0" xfId="13" applyFont="1" applyFill="1" applyBorder="1" applyAlignment="1">
      <alignment horizontal="left" vertical="center"/>
    </xf>
    <xf numFmtId="0" fontId="6" fillId="27" borderId="0" xfId="13" applyFill="1" applyBorder="1" applyAlignment="1">
      <alignment horizontal="center" vertical="center"/>
    </xf>
    <xf numFmtId="0" fontId="74" fillId="27" borderId="0" xfId="13" applyFont="1" applyFill="1" applyBorder="1" applyAlignment="1">
      <alignment vertical="center"/>
    </xf>
    <xf numFmtId="2" fontId="74" fillId="27" borderId="0" xfId="13" applyNumberFormat="1" applyFont="1" applyFill="1" applyBorder="1" applyAlignment="1">
      <alignment vertical="center"/>
    </xf>
    <xf numFmtId="0" fontId="41" fillId="27" borderId="0" xfId="13" applyFont="1" applyFill="1" applyBorder="1" applyAlignment="1">
      <alignment horizontal="right" vertical="center"/>
    </xf>
    <xf numFmtId="0" fontId="70" fillId="27" borderId="15" xfId="13" applyFont="1" applyFill="1" applyBorder="1" applyAlignment="1">
      <alignment horizontal="center" vertical="center" wrapText="1"/>
    </xf>
    <xf numFmtId="0" fontId="74" fillId="27" borderId="15" xfId="13" applyFont="1" applyFill="1" applyBorder="1" applyAlignment="1">
      <alignment horizontal="center" vertical="center" wrapText="1"/>
    </xf>
    <xf numFmtId="0" fontId="76" fillId="27" borderId="24" xfId="13" applyFont="1" applyFill="1" applyBorder="1" applyAlignment="1">
      <alignment horizontal="center" vertical="center"/>
    </xf>
    <xf numFmtId="0" fontId="76" fillId="27" borderId="1" xfId="13" applyFont="1" applyFill="1" applyBorder="1" applyAlignment="1">
      <alignment horizontal="center" vertical="center"/>
    </xf>
    <xf numFmtId="0" fontId="74" fillId="27" borderId="24" xfId="13" applyFont="1" applyFill="1" applyBorder="1" applyAlignment="1">
      <alignment horizontal="center" vertical="center" wrapText="1"/>
    </xf>
    <xf numFmtId="0" fontId="74" fillId="27" borderId="1" xfId="13" applyFont="1" applyFill="1" applyBorder="1" applyAlignment="1">
      <alignment horizontal="center" vertical="center" wrapText="1"/>
    </xf>
    <xf numFmtId="0" fontId="6" fillId="27" borderId="1" xfId="13" applyFont="1" applyFill="1" applyBorder="1" applyAlignment="1">
      <alignment horizontal="center" vertical="center" wrapText="1"/>
    </xf>
    <xf numFmtId="0" fontId="6" fillId="27" borderId="29" xfId="13" applyFont="1" applyFill="1" applyBorder="1" applyAlignment="1">
      <alignment horizontal="center" vertical="center"/>
    </xf>
    <xf numFmtId="0" fontId="6" fillId="27" borderId="17" xfId="13" applyFont="1" applyFill="1" applyBorder="1" applyAlignment="1">
      <alignment horizontal="center" vertical="center"/>
    </xf>
    <xf numFmtId="0" fontId="78" fillId="27" borderId="1" xfId="13" applyFont="1" applyFill="1" applyBorder="1" applyAlignment="1">
      <alignment horizontal="center" vertical="center" wrapText="1"/>
    </xf>
    <xf numFmtId="3" fontId="78" fillId="27" borderId="15" xfId="13" applyNumberFormat="1" applyFont="1" applyFill="1" applyBorder="1" applyAlignment="1">
      <alignment horizontal="center" vertical="center" wrapText="1"/>
    </xf>
    <xf numFmtId="3" fontId="78" fillId="27" borderId="30" xfId="13" applyNumberFormat="1" applyFont="1" applyFill="1" applyBorder="1" applyAlignment="1">
      <alignment horizontal="center" vertical="center" wrapText="1"/>
    </xf>
    <xf numFmtId="3" fontId="78" fillId="27" borderId="29" xfId="13" applyNumberFormat="1" applyFont="1" applyFill="1" applyBorder="1" applyAlignment="1">
      <alignment horizontal="center" vertical="center" wrapText="1"/>
    </xf>
    <xf numFmtId="3" fontId="78" fillId="27" borderId="16" xfId="13" applyNumberFormat="1" applyFont="1" applyFill="1" applyBorder="1" applyAlignment="1">
      <alignment horizontal="center" vertical="center" wrapText="1"/>
    </xf>
    <xf numFmtId="0" fontId="78" fillId="27" borderId="1" xfId="13" applyFont="1" applyFill="1" applyBorder="1" applyAlignment="1">
      <alignment horizontal="center" vertical="center"/>
    </xf>
    <xf numFmtId="0" fontId="78" fillId="27" borderId="0" xfId="13" applyFont="1" applyFill="1" applyBorder="1" applyAlignment="1">
      <alignment vertical="center"/>
    </xf>
    <xf numFmtId="0" fontId="79" fillId="0" borderId="1" xfId="13" applyNumberFormat="1" applyFont="1" applyFill="1" applyBorder="1" applyAlignment="1" applyProtection="1">
      <alignment horizontal="center"/>
    </xf>
    <xf numFmtId="0" fontId="42" fillId="0" borderId="1" xfId="13" applyNumberFormat="1" applyFont="1" applyFill="1" applyBorder="1" applyAlignment="1" applyProtection="1">
      <alignment horizontal="left" wrapText="1"/>
    </xf>
    <xf numFmtId="3" fontId="74" fillId="26" borderId="15" xfId="13" applyNumberFormat="1" applyFont="1" applyFill="1" applyBorder="1" applyAlignment="1">
      <alignment vertical="center"/>
    </xf>
    <xf numFmtId="3" fontId="74" fillId="26" borderId="24" xfId="13" applyNumberFormat="1" applyFont="1" applyFill="1" applyBorder="1" applyAlignment="1">
      <alignment vertical="center"/>
    </xf>
    <xf numFmtId="3" fontId="74" fillId="26" borderId="1" xfId="13" applyNumberFormat="1" applyFont="1" applyFill="1" applyBorder="1" applyAlignment="1">
      <alignment vertical="center"/>
    </xf>
    <xf numFmtId="3" fontId="6" fillId="27" borderId="1" xfId="13" applyNumberFormat="1" applyFill="1" applyBorder="1" applyAlignment="1">
      <alignment vertical="center"/>
    </xf>
    <xf numFmtId="3" fontId="6" fillId="27" borderId="29" xfId="13" applyNumberFormat="1" applyFill="1" applyBorder="1" applyAlignment="1">
      <alignment vertical="center"/>
    </xf>
    <xf numFmtId="3" fontId="74" fillId="27" borderId="1" xfId="13" applyNumberFormat="1" applyFont="1" applyFill="1" applyBorder="1" applyAlignment="1">
      <alignment vertical="center"/>
    </xf>
    <xf numFmtId="3" fontId="74" fillId="27" borderId="29" xfId="13" applyNumberFormat="1" applyFont="1" applyFill="1" applyBorder="1" applyAlignment="1">
      <alignment vertical="center"/>
    </xf>
    <xf numFmtId="0" fontId="6" fillId="27" borderId="1" xfId="13" applyFill="1" applyBorder="1" applyAlignment="1">
      <alignment vertical="center"/>
    </xf>
    <xf numFmtId="3" fontId="6" fillId="27" borderId="17" xfId="13" applyNumberFormat="1" applyFill="1" applyBorder="1" applyAlignment="1">
      <alignment vertical="center"/>
    </xf>
    <xf numFmtId="171" fontId="6" fillId="27" borderId="0" xfId="13" applyNumberFormat="1" applyFill="1" applyBorder="1" applyAlignment="1">
      <alignment vertical="center"/>
    </xf>
    <xf numFmtId="0" fontId="71" fillId="27" borderId="0" xfId="13" applyFont="1" applyFill="1" applyBorder="1" applyAlignment="1">
      <alignment horizontal="left" vertical="center"/>
    </xf>
    <xf numFmtId="3" fontId="6" fillId="27" borderId="0" xfId="13" applyNumberFormat="1" applyFill="1" applyBorder="1" applyAlignment="1">
      <alignment vertical="center"/>
    </xf>
    <xf numFmtId="3" fontId="74" fillId="27" borderId="0" xfId="13" applyNumberFormat="1" applyFont="1" applyFill="1" applyBorder="1" applyAlignment="1">
      <alignment vertical="center"/>
    </xf>
    <xf numFmtId="0" fontId="80" fillId="27" borderId="0" xfId="13" applyFont="1" applyFill="1" applyBorder="1" applyAlignment="1">
      <alignment horizontal="left" vertical="center"/>
    </xf>
    <xf numFmtId="172" fontId="74" fillId="27" borderId="0" xfId="13" applyNumberFormat="1" applyFont="1" applyFill="1" applyBorder="1" applyAlignment="1">
      <alignment vertical="center"/>
    </xf>
    <xf numFmtId="173" fontId="74" fillId="27" borderId="0" xfId="13" applyNumberFormat="1" applyFont="1" applyFill="1" applyBorder="1" applyAlignment="1">
      <alignment vertical="center"/>
    </xf>
    <xf numFmtId="4" fontId="74" fillId="27" borderId="0" xfId="13" applyNumberFormat="1" applyFont="1" applyFill="1" applyBorder="1" applyAlignment="1">
      <alignment vertical="center"/>
    </xf>
    <xf numFmtId="0" fontId="81" fillId="27" borderId="0" xfId="13" applyFont="1" applyFill="1" applyBorder="1" applyAlignment="1">
      <alignment horizontal="left" vertical="center"/>
    </xf>
    <xf numFmtId="3" fontId="58" fillId="27" borderId="1" xfId="9" applyNumberFormat="1" applyFont="1" applyFill="1" applyBorder="1" applyAlignment="1" applyProtection="1">
      <alignment shrinkToFit="1"/>
      <protection locked="0"/>
    </xf>
    <xf numFmtId="0" fontId="62" fillId="27" borderId="0" xfId="13" applyFont="1" applyFill="1" applyAlignment="1">
      <alignment horizontal="center" vertical="center" wrapText="1"/>
    </xf>
    <xf numFmtId="0" fontId="59" fillId="0" borderId="0" xfId="0" applyFont="1" applyAlignment="1">
      <alignment horizontal="right"/>
    </xf>
    <xf numFmtId="0" fontId="58" fillId="0" borderId="0" xfId="0" applyFont="1"/>
    <xf numFmtId="0" fontId="58" fillId="26" borderId="1" xfId="0" applyFont="1" applyFill="1" applyBorder="1"/>
    <xf numFmtId="3" fontId="6" fillId="28" borderId="1" xfId="13" applyNumberFormat="1" applyFill="1" applyBorder="1" applyAlignment="1">
      <alignment vertical="center"/>
    </xf>
    <xf numFmtId="0" fontId="6" fillId="0" borderId="0" xfId="13"/>
    <xf numFmtId="0" fontId="42" fillId="0" borderId="1" xfId="13" applyFont="1" applyBorder="1" applyAlignment="1">
      <alignment vertical="top" wrapText="1"/>
    </xf>
    <xf numFmtId="0" fontId="42" fillId="29" borderId="1" xfId="13" applyFont="1" applyFill="1" applyBorder="1" applyAlignment="1">
      <alignment vertical="top" wrapText="1"/>
    </xf>
    <xf numFmtId="0" fontId="42" fillId="30" borderId="1" xfId="13" applyFont="1" applyFill="1" applyBorder="1" applyAlignment="1">
      <alignment vertical="top" wrapText="1"/>
    </xf>
    <xf numFmtId="174" fontId="6" fillId="0" borderId="0" xfId="13" applyNumberFormat="1"/>
    <xf numFmtId="176" fontId="58" fillId="27" borderId="1" xfId="9" applyNumberFormat="1" applyFont="1" applyFill="1" applyBorder="1" applyAlignment="1" applyProtection="1">
      <alignment shrinkToFit="1"/>
      <protection locked="0"/>
    </xf>
    <xf numFmtId="165" fontId="58" fillId="27" borderId="1" xfId="9" applyNumberFormat="1" applyFont="1" applyFill="1" applyBorder="1" applyAlignment="1" applyProtection="1">
      <alignment shrinkToFit="1"/>
      <protection locked="0"/>
    </xf>
    <xf numFmtId="4" fontId="59" fillId="0" borderId="1" xfId="9" applyNumberFormat="1" applyFont="1" applyFill="1" applyBorder="1" applyAlignment="1">
      <alignment horizontal="center" shrinkToFit="1"/>
    </xf>
    <xf numFmtId="4" fontId="58" fillId="26" borderId="1" xfId="9" applyNumberFormat="1" applyFont="1" applyFill="1" applyBorder="1" applyAlignment="1" applyProtection="1">
      <alignment shrinkToFit="1"/>
      <protection locked="0"/>
    </xf>
    <xf numFmtId="170" fontId="59" fillId="2" borderId="1" xfId="9" applyNumberFormat="1" applyFont="1" applyFill="1" applyBorder="1" applyAlignment="1">
      <alignment horizontal="center" shrinkToFit="1"/>
    </xf>
    <xf numFmtId="170" fontId="58" fillId="27" borderId="1" xfId="9" applyNumberFormat="1" applyFont="1" applyFill="1" applyBorder="1" applyAlignment="1" applyProtection="1">
      <alignment shrinkToFit="1"/>
      <protection locked="0"/>
    </xf>
    <xf numFmtId="177" fontId="6" fillId="26" borderId="1" xfId="13" applyNumberFormat="1" applyFill="1" applyBorder="1" applyAlignment="1">
      <alignment vertical="center"/>
    </xf>
    <xf numFmtId="177" fontId="78" fillId="27" borderId="1" xfId="13" applyNumberFormat="1" applyFont="1" applyFill="1" applyBorder="1" applyAlignment="1">
      <alignment horizontal="center" vertical="center"/>
    </xf>
    <xf numFmtId="0" fontId="6" fillId="27" borderId="0" xfId="13" applyFill="1"/>
    <xf numFmtId="0" fontId="6" fillId="0" borderId="0" xfId="13" applyFont="1" applyAlignment="1">
      <alignment horizontal="right"/>
    </xf>
    <xf numFmtId="0" fontId="41" fillId="27" borderId="0" xfId="9" applyFont="1" applyFill="1" applyBorder="1" applyAlignment="1">
      <alignment horizontal="center"/>
    </xf>
    <xf numFmtId="0" fontId="83" fillId="27" borderId="26" xfId="13" applyFont="1" applyFill="1" applyBorder="1" applyAlignment="1">
      <alignment horizontal="center" wrapText="1"/>
    </xf>
    <xf numFmtId="0" fontId="83" fillId="0" borderId="1" xfId="13" applyFont="1" applyBorder="1" applyAlignment="1">
      <alignment wrapText="1"/>
    </xf>
    <xf numFmtId="0" fontId="83" fillId="0" borderId="1" xfId="13" applyFont="1" applyBorder="1" applyAlignment="1">
      <alignment horizontal="center" vertical="center" wrapText="1"/>
    </xf>
    <xf numFmtId="0" fontId="83" fillId="0" borderId="1" xfId="13" applyFont="1" applyFill="1" applyBorder="1" applyAlignment="1">
      <alignment horizontal="center" vertical="center" wrapText="1"/>
    </xf>
    <xf numFmtId="0" fontId="83" fillId="0" borderId="1" xfId="13" applyFont="1" applyBorder="1" applyAlignment="1">
      <alignment vertical="center" wrapText="1"/>
    </xf>
    <xf numFmtId="0" fontId="83" fillId="0" borderId="1" xfId="13" applyFont="1" applyBorder="1" applyAlignment="1">
      <alignment horizontal="center"/>
    </xf>
    <xf numFmtId="0" fontId="83" fillId="0" borderId="1" xfId="13" applyFont="1" applyBorder="1"/>
    <xf numFmtId="167" fontId="83" fillId="0" borderId="1" xfId="13" applyNumberFormat="1" applyFont="1" applyBorder="1"/>
    <xf numFmtId="0" fontId="83" fillId="2" borderId="1" xfId="13" applyFont="1" applyFill="1" applyBorder="1"/>
    <xf numFmtId="167" fontId="83" fillId="2" borderId="1" xfId="13" applyNumberFormat="1" applyFont="1" applyFill="1" applyBorder="1"/>
    <xf numFmtId="0" fontId="83" fillId="31" borderId="1" xfId="13" applyFont="1" applyFill="1" applyBorder="1"/>
    <xf numFmtId="1" fontId="83" fillId="31" borderId="1" xfId="13" applyNumberFormat="1" applyFont="1" applyFill="1" applyBorder="1"/>
    <xf numFmtId="167" fontId="83" fillId="31" borderId="1" xfId="13" applyNumberFormat="1" applyFont="1" applyFill="1" applyBorder="1"/>
    <xf numFmtId="175" fontId="83" fillId="31" borderId="1" xfId="13" applyNumberFormat="1" applyFont="1" applyFill="1" applyBorder="1"/>
    <xf numFmtId="0" fontId="83" fillId="0" borderId="0" xfId="13" applyFont="1"/>
    <xf numFmtId="174" fontId="83" fillId="0" borderId="0" xfId="13" applyNumberFormat="1" applyFont="1"/>
    <xf numFmtId="0" fontId="58" fillId="0" borderId="1" xfId="0" applyFont="1" applyBorder="1"/>
    <xf numFmtId="0" fontId="59" fillId="0" borderId="1" xfId="0" applyFont="1" applyBorder="1" applyAlignment="1">
      <alignment wrapText="1"/>
    </xf>
    <xf numFmtId="170" fontId="59" fillId="0" borderId="1" xfId="0" applyNumberFormat="1" applyFont="1" applyBorder="1"/>
    <xf numFmtId="169" fontId="58" fillId="0" borderId="0" xfId="0" applyNumberFormat="1" applyFont="1"/>
    <xf numFmtId="170" fontId="58" fillId="0" borderId="0" xfId="0" applyNumberFormat="1" applyFont="1"/>
    <xf numFmtId="0" fontId="58" fillId="32" borderId="1" xfId="10" applyNumberFormat="1" applyFont="1" applyFill="1" applyBorder="1" applyAlignment="1">
      <alignment horizontal="center" vertical="center" shrinkToFit="1"/>
    </xf>
    <xf numFmtId="0" fontId="42" fillId="32" borderId="1" xfId="13" applyNumberFormat="1" applyFont="1" applyFill="1" applyBorder="1" applyAlignment="1" applyProtection="1">
      <alignment horizontal="left" wrapText="1"/>
    </xf>
    <xf numFmtId="3" fontId="58" fillId="32" borderId="1" xfId="9" applyNumberFormat="1" applyFont="1" applyFill="1" applyBorder="1" applyAlignment="1" applyProtection="1">
      <alignment shrinkToFit="1"/>
      <protection locked="0"/>
    </xf>
    <xf numFmtId="176" fontId="58" fillId="32" borderId="1" xfId="9" applyNumberFormat="1" applyFont="1" applyFill="1" applyBorder="1" applyAlignment="1" applyProtection="1">
      <alignment shrinkToFit="1"/>
      <protection locked="0"/>
    </xf>
    <xf numFmtId="4" fontId="58" fillId="32" borderId="1" xfId="9" applyNumberFormat="1" applyFont="1" applyFill="1" applyBorder="1" applyAlignment="1" applyProtection="1">
      <alignment shrinkToFit="1"/>
      <protection locked="0"/>
    </xf>
    <xf numFmtId="165" fontId="58" fillId="32" borderId="1" xfId="9" applyNumberFormat="1" applyFont="1" applyFill="1" applyBorder="1" applyAlignment="1" applyProtection="1">
      <alignment shrinkToFit="1"/>
      <protection locked="0"/>
    </xf>
    <xf numFmtId="170" fontId="58" fillId="32" borderId="1" xfId="9" applyNumberFormat="1" applyFont="1" applyFill="1" applyBorder="1" applyAlignment="1" applyProtection="1">
      <alignment shrinkToFit="1"/>
      <protection locked="0"/>
    </xf>
    <xf numFmtId="0" fontId="58" fillId="32" borderId="1" xfId="0" applyFont="1" applyFill="1" applyBorder="1"/>
    <xf numFmtId="169" fontId="58" fillId="32" borderId="0" xfId="0" applyNumberFormat="1" applyFont="1" applyFill="1"/>
    <xf numFmtId="0" fontId="58" fillId="32" borderId="0" xfId="0" applyFont="1" applyFill="1"/>
    <xf numFmtId="170" fontId="58" fillId="32" borderId="0" xfId="0" applyNumberFormat="1" applyFont="1" applyFill="1"/>
    <xf numFmtId="4" fontId="58" fillId="0" borderId="1" xfId="0" applyNumberFormat="1" applyFont="1" applyBorder="1"/>
    <xf numFmtId="4" fontId="58" fillId="32" borderId="1" xfId="0" applyNumberFormat="1" applyFont="1" applyFill="1" applyBorder="1"/>
    <xf numFmtId="0" fontId="73" fillId="27" borderId="1" xfId="13" applyFont="1" applyFill="1" applyBorder="1" applyAlignment="1">
      <alignment horizontal="center" vertical="center"/>
    </xf>
    <xf numFmtId="0" fontId="63" fillId="26" borderId="0" xfId="13" applyFont="1" applyFill="1" applyAlignment="1">
      <alignment horizontal="center" vertical="center" wrapText="1"/>
    </xf>
    <xf numFmtId="0" fontId="61" fillId="27" borderId="0" xfId="13" applyFont="1" applyFill="1" applyBorder="1" applyAlignment="1">
      <alignment horizontal="center" vertical="center" wrapText="1"/>
    </xf>
    <xf numFmtId="0" fontId="61" fillId="27" borderId="31" xfId="13" applyFont="1" applyFill="1" applyBorder="1" applyAlignment="1">
      <alignment horizontal="center" vertical="center" wrapText="1"/>
    </xf>
    <xf numFmtId="0" fontId="61" fillId="27" borderId="26" xfId="13" applyFont="1" applyFill="1" applyBorder="1" applyAlignment="1">
      <alignment horizontal="center" vertical="center" wrapText="1"/>
    </xf>
    <xf numFmtId="0" fontId="61" fillId="27" borderId="27" xfId="13" applyFont="1" applyFill="1" applyBorder="1" applyAlignment="1">
      <alignment horizontal="center" vertical="center" wrapText="1"/>
    </xf>
    <xf numFmtId="3" fontId="74" fillId="27" borderId="1" xfId="13" applyNumberFormat="1" applyFont="1" applyFill="1" applyBorder="1" applyAlignment="1">
      <alignment horizontal="center" vertical="center"/>
    </xf>
    <xf numFmtId="3" fontId="6" fillId="27" borderId="1" xfId="13" applyNumberFormat="1" applyFill="1" applyBorder="1" applyAlignment="1">
      <alignment horizontal="center" vertical="center"/>
    </xf>
    <xf numFmtId="0" fontId="75" fillId="27" borderId="1" xfId="13" applyFont="1" applyFill="1" applyBorder="1" applyAlignment="1">
      <alignment horizontal="center" vertical="center" wrapText="1"/>
    </xf>
    <xf numFmtId="0" fontId="76" fillId="27" borderId="19" xfId="13" applyFont="1" applyFill="1" applyBorder="1" applyAlignment="1">
      <alignment horizontal="center" vertical="center"/>
    </xf>
    <xf numFmtId="0" fontId="76" fillId="27" borderId="20" xfId="13" applyFont="1" applyFill="1" applyBorder="1" applyAlignment="1">
      <alignment horizontal="center" vertical="center"/>
    </xf>
    <xf numFmtId="0" fontId="76" fillId="27" borderId="21" xfId="13" applyFont="1" applyFill="1" applyBorder="1" applyAlignment="1">
      <alignment horizontal="center" vertical="center"/>
    </xf>
    <xf numFmtId="0" fontId="76" fillId="27" borderId="15" xfId="13" applyFont="1" applyFill="1" applyBorder="1" applyAlignment="1">
      <alignment horizontal="center" vertical="center"/>
    </xf>
    <xf numFmtId="0" fontId="76" fillId="27" borderId="16" xfId="13" applyFont="1" applyFill="1" applyBorder="1" applyAlignment="1">
      <alignment horizontal="center" vertical="center"/>
    </xf>
    <xf numFmtId="0" fontId="76" fillId="27" borderId="25" xfId="13" applyFont="1" applyFill="1" applyBorder="1" applyAlignment="1">
      <alignment horizontal="center" vertical="center"/>
    </xf>
    <xf numFmtId="0" fontId="6" fillId="27" borderId="0" xfId="13" applyFill="1" applyBorder="1" applyAlignment="1">
      <alignment horizontal="center" vertical="center"/>
    </xf>
    <xf numFmtId="0" fontId="70" fillId="27" borderId="22" xfId="13" applyFont="1" applyFill="1" applyBorder="1" applyAlignment="1">
      <alignment horizontal="center" vertical="center" wrapText="1"/>
    </xf>
    <xf numFmtId="0" fontId="70" fillId="27" borderId="18" xfId="13" applyFont="1" applyFill="1" applyBorder="1" applyAlignment="1">
      <alignment horizontal="center" vertical="center" wrapText="1"/>
    </xf>
    <xf numFmtId="0" fontId="70" fillId="27" borderId="26" xfId="13" applyFont="1" applyFill="1" applyBorder="1" applyAlignment="1">
      <alignment horizontal="center" vertical="center" wrapText="1"/>
    </xf>
    <xf numFmtId="0" fontId="70" fillId="27" borderId="27" xfId="13" applyFont="1" applyFill="1" applyBorder="1" applyAlignment="1">
      <alignment horizontal="center" vertical="center" wrapText="1"/>
    </xf>
    <xf numFmtId="0" fontId="6" fillId="27" borderId="1" xfId="13" applyFill="1" applyBorder="1" applyAlignment="1">
      <alignment horizontal="center" vertical="center"/>
    </xf>
    <xf numFmtId="0" fontId="70" fillId="27" borderId="23" xfId="13" applyFont="1" applyFill="1" applyBorder="1" applyAlignment="1">
      <alignment horizontal="center" vertical="center" wrapText="1"/>
    </xf>
    <xf numFmtId="0" fontId="70" fillId="27" borderId="28" xfId="13" applyFont="1" applyFill="1" applyBorder="1" applyAlignment="1">
      <alignment horizontal="center" vertical="center" wrapText="1"/>
    </xf>
    <xf numFmtId="0" fontId="70" fillId="0" borderId="1" xfId="13" applyFont="1" applyFill="1" applyBorder="1" applyAlignment="1">
      <alignment horizontal="center" vertical="center" wrapText="1"/>
    </xf>
    <xf numFmtId="0" fontId="62" fillId="27" borderId="0" xfId="13" applyFont="1" applyFill="1" applyAlignment="1">
      <alignment horizontal="center" vertical="center" wrapText="1"/>
    </xf>
    <xf numFmtId="0" fontId="71" fillId="27" borderId="1" xfId="13" applyFont="1" applyFill="1" applyBorder="1" applyAlignment="1">
      <alignment horizontal="left" vertical="center" wrapText="1"/>
    </xf>
    <xf numFmtId="0" fontId="62" fillId="0" borderId="0" xfId="9" applyFont="1" applyFill="1" applyAlignment="1">
      <alignment horizontal="center"/>
    </xf>
    <xf numFmtId="0" fontId="46" fillId="26" borderId="0" xfId="9" applyFont="1" applyFill="1" applyBorder="1" applyAlignment="1">
      <alignment horizontal="center"/>
    </xf>
    <xf numFmtId="49" fontId="59" fillId="25" borderId="1" xfId="9" applyNumberFormat="1" applyFont="1" applyFill="1" applyBorder="1" applyAlignment="1">
      <alignment horizontal="center" vertical="center" wrapText="1"/>
    </xf>
    <xf numFmtId="1" fontId="58" fillId="0" borderId="13" xfId="9" applyNumberFormat="1" applyFont="1" applyFill="1" applyBorder="1" applyAlignment="1">
      <alignment horizontal="center" vertical="center" wrapText="1"/>
    </xf>
    <xf numFmtId="1" fontId="58" fillId="0" borderId="14" xfId="9" applyNumberFormat="1" applyFont="1" applyFill="1" applyBorder="1" applyAlignment="1">
      <alignment horizontal="center" vertical="center" wrapText="1"/>
    </xf>
    <xf numFmtId="0" fontId="58" fillId="0" borderId="15" xfId="9" applyFont="1" applyFill="1" applyBorder="1" applyAlignment="1">
      <alignment horizontal="center" vertical="center" wrapText="1"/>
    </xf>
    <xf numFmtId="0" fontId="58" fillId="0" borderId="16" xfId="9" applyFont="1" applyFill="1" applyBorder="1" applyAlignment="1">
      <alignment horizontal="center" vertical="center" wrapText="1"/>
    </xf>
    <xf numFmtId="0" fontId="58" fillId="0" borderId="17" xfId="9" applyFont="1" applyFill="1" applyBorder="1" applyAlignment="1">
      <alignment horizontal="center" vertical="center" wrapText="1"/>
    </xf>
    <xf numFmtId="49" fontId="58" fillId="0" borderId="15" xfId="9" applyNumberFormat="1" applyFont="1" applyFill="1" applyBorder="1" applyAlignment="1">
      <alignment horizontal="center" vertical="center" wrapText="1"/>
    </xf>
    <xf numFmtId="49" fontId="58" fillId="0" borderId="16" xfId="9" applyNumberFormat="1" applyFont="1" applyFill="1" applyBorder="1" applyAlignment="1">
      <alignment horizontal="center" vertical="center" wrapText="1"/>
    </xf>
    <xf numFmtId="49" fontId="58" fillId="0" borderId="17" xfId="9" applyNumberFormat="1" applyFont="1" applyFill="1" applyBorder="1" applyAlignment="1">
      <alignment horizontal="center" vertical="center" wrapText="1"/>
    </xf>
    <xf numFmtId="0" fontId="41" fillId="0" borderId="0" xfId="9" applyFont="1" applyFill="1" applyBorder="1" applyAlignment="1">
      <alignment horizontal="center" wrapText="1"/>
    </xf>
    <xf numFmtId="0" fontId="58" fillId="0" borderId="32" xfId="0" applyFont="1" applyBorder="1" applyAlignment="1">
      <alignment horizontal="center" wrapText="1"/>
    </xf>
    <xf numFmtId="0" fontId="58" fillId="0" borderId="0" xfId="0" applyFont="1" applyAlignment="1">
      <alignment horizontal="center" wrapText="1"/>
    </xf>
    <xf numFmtId="0" fontId="58" fillId="0" borderId="13" xfId="0" applyFont="1" applyBorder="1" applyAlignment="1">
      <alignment horizontal="center" vertical="center" wrapText="1"/>
    </xf>
    <xf numFmtId="0" fontId="58" fillId="0" borderId="14" xfId="0" applyFont="1" applyBorder="1" applyAlignment="1">
      <alignment horizontal="center" vertical="center" wrapText="1"/>
    </xf>
    <xf numFmtId="0" fontId="62" fillId="0" borderId="0" xfId="9" applyFont="1" applyFill="1" applyAlignment="1">
      <alignment horizontal="center" wrapText="1"/>
    </xf>
    <xf numFmtId="1" fontId="58" fillId="27" borderId="13" xfId="9" applyNumberFormat="1" applyFont="1" applyFill="1" applyBorder="1" applyAlignment="1">
      <alignment horizontal="center" vertical="center" wrapText="1"/>
    </xf>
    <xf numFmtId="1" fontId="58" fillId="27" borderId="14" xfId="9" applyNumberFormat="1" applyFont="1" applyFill="1" applyBorder="1" applyAlignment="1">
      <alignment horizontal="center" vertical="center" wrapText="1"/>
    </xf>
    <xf numFmtId="0" fontId="83" fillId="27" borderId="1" xfId="13" applyFont="1" applyFill="1" applyBorder="1" applyAlignment="1">
      <alignment horizontal="center" wrapText="1"/>
    </xf>
    <xf numFmtId="0" fontId="47" fillId="0" borderId="0" xfId="9" applyFont="1" applyFill="1" applyAlignment="1">
      <alignment horizontal="center"/>
    </xf>
    <xf numFmtId="0" fontId="46" fillId="2" borderId="0" xfId="9" applyFont="1" applyFill="1" applyBorder="1" applyAlignment="1">
      <alignment horizontal="center"/>
    </xf>
    <xf numFmtId="0" fontId="58" fillId="0" borderId="1" xfId="9" applyFont="1" applyFill="1" applyBorder="1" applyAlignment="1">
      <alignment horizontal="center" vertical="center" wrapText="1"/>
    </xf>
    <xf numFmtId="49" fontId="59" fillId="25" borderId="13" xfId="9" applyNumberFormat="1" applyFont="1" applyFill="1" applyBorder="1" applyAlignment="1">
      <alignment horizontal="center" vertical="center" wrapText="1"/>
    </xf>
    <xf numFmtId="49" fontId="59" fillId="25" borderId="14" xfId="9" applyNumberFormat="1" applyFont="1" applyFill="1" applyBorder="1" applyAlignment="1">
      <alignment horizontal="center" vertical="center" wrapText="1"/>
    </xf>
  </cellXfs>
  <cellStyles count="103">
    <cellStyle name="20% - Accent1" xfId="14"/>
    <cellStyle name="20% - Accent2" xfId="15"/>
    <cellStyle name="20% - Accent3" xfId="16"/>
    <cellStyle name="20% - Accent4" xfId="17"/>
    <cellStyle name="20% - Accent5" xfId="18"/>
    <cellStyle name="20% - Accent6" xfId="19"/>
    <cellStyle name="20% - Акцент1 2" xfId="20"/>
    <cellStyle name="20% - Акцент2 2" xfId="21"/>
    <cellStyle name="20% - Акцент3 2" xfId="22"/>
    <cellStyle name="20% - Акцент4 2" xfId="23"/>
    <cellStyle name="20% - Акцент5 2" xfId="24"/>
    <cellStyle name="20% - Акцент6 2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40% - Акцент1 2" xfId="32"/>
    <cellStyle name="40% - Акцент2 2" xfId="33"/>
    <cellStyle name="40% - Акцент3 2" xfId="34"/>
    <cellStyle name="40% - Акцент4 2" xfId="35"/>
    <cellStyle name="40% - Акцент5 2" xfId="36"/>
    <cellStyle name="40% - Акцент6 2" xfId="37"/>
    <cellStyle name="60% - Accent1" xfId="38"/>
    <cellStyle name="60% - Accent2" xfId="39"/>
    <cellStyle name="60% - Accent3" xfId="40"/>
    <cellStyle name="60% - Accent4" xfId="41"/>
    <cellStyle name="60% - Accent5" xfId="42"/>
    <cellStyle name="60% - Accent6" xfId="43"/>
    <cellStyle name="60% - Акцент1 2" xfId="44"/>
    <cellStyle name="60% - Акцент2 2" xfId="45"/>
    <cellStyle name="60% - Акцент3 2" xfId="46"/>
    <cellStyle name="60% - Акцент4 2" xfId="47"/>
    <cellStyle name="60% - Акцент5 2" xfId="48"/>
    <cellStyle name="60% - Акцент6 2" xfId="49"/>
    <cellStyle name="Accent1" xfId="50"/>
    <cellStyle name="Accent2" xfId="51"/>
    <cellStyle name="Accent3" xfId="52"/>
    <cellStyle name="Accent4" xfId="53"/>
    <cellStyle name="Accent5" xfId="54"/>
    <cellStyle name="Accent6" xfId="55"/>
    <cellStyle name="Bad" xfId="56"/>
    <cellStyle name="Calculation" xfId="57"/>
    <cellStyle name="Check Cell" xfId="58"/>
    <cellStyle name="Comma 2" xfId="1"/>
    <cellStyle name="Comma 2 2" xfId="59"/>
    <cellStyle name="Comma0" xfId="2"/>
    <cellStyle name="Currency0" xfId="3"/>
    <cellStyle name="Date" xfId="4"/>
    <cellStyle name="Explanatory Text" xfId="60"/>
    <cellStyle name="Fixed" xfId="5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rmal 2" xfId="6"/>
    <cellStyle name="Normal 2 2" xfId="69"/>
    <cellStyle name="Normal_Alexander's Tables" xfId="7"/>
    <cellStyle name="Normal_own-reg-rev" xfId="8"/>
    <cellStyle name="Normal_ФФПМР_ИБР_Ставрополь_2006 4" xfId="9"/>
    <cellStyle name="Note" xfId="70"/>
    <cellStyle name="Note 2" xfId="71"/>
    <cellStyle name="Output" xfId="72"/>
    <cellStyle name="Title" xfId="73"/>
    <cellStyle name="Total" xfId="74"/>
    <cellStyle name="Warning Text" xfId="75"/>
    <cellStyle name="Акцент1 2" xfId="76"/>
    <cellStyle name="Акцент2 2" xfId="77"/>
    <cellStyle name="Акцент3 2" xfId="78"/>
    <cellStyle name="Акцент4 2" xfId="79"/>
    <cellStyle name="Акцент5 2" xfId="80"/>
    <cellStyle name="Акцент6 2" xfId="81"/>
    <cellStyle name="Ввод  2" xfId="82"/>
    <cellStyle name="Вывод 2" xfId="83"/>
    <cellStyle name="Вычисление 2" xfId="84"/>
    <cellStyle name="Заголовок 1 2" xfId="85"/>
    <cellStyle name="Заголовок 2 2" xfId="86"/>
    <cellStyle name="Заголовок 3 2" xfId="87"/>
    <cellStyle name="Заголовок 4 2" xfId="88"/>
    <cellStyle name="Итог 2" xfId="89"/>
    <cellStyle name="Контрольная ячейка 2" xfId="90"/>
    <cellStyle name="Название 2" xfId="91"/>
    <cellStyle name="Нейтральный 2" xfId="92"/>
    <cellStyle name="Обычный" xfId="0" builtinId="0"/>
    <cellStyle name="Обычный 2" xfId="12"/>
    <cellStyle name="Обычный 3" xfId="13"/>
    <cellStyle name="Обычный_ИНП МР и П 2011 ( УСН 50% НДПИ 25%)" xfId="10"/>
    <cellStyle name="Плохой 2" xfId="93"/>
    <cellStyle name="Пояснение 2" xfId="94"/>
    <cellStyle name="Примечание 2" xfId="96"/>
    <cellStyle name="Примечание 3" xfId="95"/>
    <cellStyle name="Процентный" xfId="102" builtinId="5"/>
    <cellStyle name="Процентный 2" xfId="97"/>
    <cellStyle name="Связанная ячейка 2" xfId="98"/>
    <cellStyle name="Стиль 1" xfId="11"/>
    <cellStyle name="Текст предупреждения 2" xfId="99"/>
    <cellStyle name="Финансовый 2" xfId="100"/>
    <cellStyle name="Хороший 2" xfId="101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0000FF"/>
      <color rgb="FFCCFFCC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211668</xdr:colOff>
      <xdr:row>12</xdr:row>
      <xdr:rowOff>52917</xdr:rowOff>
    </xdr:from>
    <xdr:ext cx="611962" cy="24500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/>
            <xdr:cNvSpPr txBox="1"/>
          </xdr:nvSpPr>
          <xdr:spPr>
            <a:xfrm>
              <a:off x="7822143" y="4672542"/>
              <a:ext cx="611962" cy="24500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ru-RU" sz="1300" b="0" i="1">
                            <a:latin typeface="Cambria Math"/>
                          </a:rPr>
                        </m:ctrlPr>
                      </m:sSubSupPr>
                      <m:e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НП</m:t>
                        </m:r>
                      </m:e>
                      <m:sub>
                        <m:r>
                          <a:rPr lang="en-US" sz="1300" b="0" i="1">
                            <a:latin typeface="Cambria Math" panose="02040503050406030204" pitchFamily="18" charset="0"/>
                          </a:rPr>
                          <m:t>𝑖</m:t>
                        </m:r>
                      </m:sub>
                      <m:sup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НДФЛ</m:t>
                        </m:r>
                      </m:sup>
                    </m:sSubSup>
                  </m:oMath>
                </m:oMathPara>
              </a14:m>
              <a:endParaRPr lang="ru-RU" sz="130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7822143" y="4672542"/>
              <a:ext cx="611962" cy="24500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ru-RU" sz="1300" b="0" i="0">
                  <a:latin typeface="Cambria Math" panose="02040503050406030204" pitchFamily="18" charset="0"/>
                </a:rPr>
                <a:t>〖НП〗_</a:t>
              </a:r>
              <a:r>
                <a:rPr lang="en-US" sz="1300" b="0" i="0">
                  <a:latin typeface="Cambria Math" panose="02040503050406030204" pitchFamily="18" charset="0"/>
                </a:rPr>
                <a:t>𝑖^</a:t>
              </a:r>
              <a:r>
                <a:rPr lang="ru-RU" sz="1300" b="0" i="0">
                  <a:latin typeface="Cambria Math" panose="02040503050406030204" pitchFamily="18" charset="0"/>
                </a:rPr>
                <a:t>НДФЛ</a:t>
              </a:r>
              <a:endParaRPr lang="ru-RU" sz="1300"/>
            </a:p>
          </xdr:txBody>
        </xdr:sp>
      </mc:Fallback>
    </mc:AlternateContent>
    <xdr:clientData/>
  </xdr:oneCellAnchor>
  <xdr:oneCellAnchor>
    <xdr:from>
      <xdr:col>13</xdr:col>
      <xdr:colOff>232833</xdr:colOff>
      <xdr:row>12</xdr:row>
      <xdr:rowOff>63501</xdr:rowOff>
    </xdr:from>
    <xdr:ext cx="563039" cy="219419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/>
            <xdr:cNvSpPr txBox="1"/>
          </xdr:nvSpPr>
          <xdr:spPr>
            <a:xfrm>
              <a:off x="12939183" y="4683126"/>
              <a:ext cx="563039" cy="21941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ru-RU" sz="1300" b="0" i="1">
                            <a:latin typeface="Cambria Math"/>
                          </a:rPr>
                        </m:ctrlPr>
                      </m:sSubSupPr>
                      <m:e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НП</m:t>
                        </m:r>
                      </m:e>
                      <m:sub>
                        <m:r>
                          <a:rPr lang="en-US" sz="1300" b="0" i="1">
                            <a:latin typeface="Cambria Math" panose="02040503050406030204" pitchFamily="18" charset="0"/>
                          </a:rPr>
                          <m:t>𝑖</m:t>
                        </m:r>
                      </m:sub>
                      <m:sup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ЕСХН</m:t>
                        </m:r>
                      </m:sup>
                    </m:sSubSup>
                  </m:oMath>
                </m:oMathPara>
              </a14:m>
              <a:endParaRPr lang="ru-RU" sz="130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12939183" y="4683126"/>
              <a:ext cx="563039" cy="21941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ru-RU" sz="1300" b="0" i="0">
                  <a:latin typeface="Cambria Math" panose="02040503050406030204" pitchFamily="18" charset="0"/>
                </a:rPr>
                <a:t>〖НП〗_</a:t>
              </a:r>
              <a:r>
                <a:rPr lang="en-US" sz="1300" b="0" i="0">
                  <a:latin typeface="Cambria Math" panose="02040503050406030204" pitchFamily="18" charset="0"/>
                </a:rPr>
                <a:t>𝑖^</a:t>
              </a:r>
              <a:r>
                <a:rPr lang="ru-RU" sz="1300" b="0" i="0">
                  <a:latin typeface="Cambria Math" panose="02040503050406030204" pitchFamily="18" charset="0"/>
                </a:rPr>
                <a:t>ЕСХН</a:t>
              </a:r>
              <a:endParaRPr lang="ru-RU" sz="1300"/>
            </a:p>
          </xdr:txBody>
        </xdr:sp>
      </mc:Fallback>
    </mc:AlternateContent>
    <xdr:clientData/>
  </xdr:oneCellAnchor>
  <xdr:oneCellAnchor>
    <xdr:from>
      <xdr:col>24</xdr:col>
      <xdr:colOff>178595</xdr:colOff>
      <xdr:row>12</xdr:row>
      <xdr:rowOff>74083</xdr:rowOff>
    </xdr:from>
    <xdr:ext cx="421141" cy="219419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/>
            <xdr:cNvSpPr txBox="1"/>
          </xdr:nvSpPr>
          <xdr:spPr>
            <a:xfrm>
              <a:off x="22619495" y="4693708"/>
              <a:ext cx="421141" cy="21941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ru-RU" sz="1300" b="0" i="1">
                            <a:latin typeface="Cambria Math"/>
                          </a:rPr>
                        </m:ctrlPr>
                      </m:sSubSupPr>
                      <m:e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НП</m:t>
                        </m:r>
                      </m:e>
                      <m:sub>
                        <m:r>
                          <a:rPr lang="en-US" sz="1300" b="0" i="1">
                            <a:latin typeface="Cambria Math" panose="02040503050406030204" pitchFamily="18" charset="0"/>
                          </a:rPr>
                          <m:t>𝑖</m:t>
                        </m:r>
                      </m:sub>
                      <m:sup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ЗН</m:t>
                        </m:r>
                      </m:sup>
                    </m:sSubSup>
                  </m:oMath>
                </m:oMathPara>
              </a14:m>
              <a:endParaRPr lang="ru-RU" sz="130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22619495" y="4693708"/>
              <a:ext cx="421141" cy="21941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ru-RU" sz="1300" b="0" i="0">
                  <a:latin typeface="Cambria Math" panose="02040503050406030204" pitchFamily="18" charset="0"/>
                </a:rPr>
                <a:t>〖НП〗_</a:t>
              </a:r>
              <a:r>
                <a:rPr lang="en-US" sz="1300" b="0" i="0">
                  <a:latin typeface="Cambria Math" panose="02040503050406030204" pitchFamily="18" charset="0"/>
                </a:rPr>
                <a:t>𝑖^</a:t>
              </a:r>
              <a:r>
                <a:rPr lang="ru-RU" sz="1300" b="0" i="0">
                  <a:latin typeface="Cambria Math" panose="02040503050406030204" pitchFamily="18" charset="0"/>
                </a:rPr>
                <a:t>ЗН</a:t>
              </a:r>
              <a:endParaRPr lang="ru-RU" sz="1300"/>
            </a:p>
          </xdr:txBody>
        </xdr:sp>
      </mc:Fallback>
    </mc:AlternateContent>
    <xdr:clientData/>
  </xdr:oneCellAnchor>
  <xdr:oneCellAnchor>
    <xdr:from>
      <xdr:col>18</xdr:col>
      <xdr:colOff>148167</xdr:colOff>
      <xdr:row>12</xdr:row>
      <xdr:rowOff>84667</xdr:rowOff>
    </xdr:from>
    <xdr:ext cx="616451" cy="22179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/>
            <xdr:cNvSpPr txBox="1"/>
          </xdr:nvSpPr>
          <xdr:spPr>
            <a:xfrm>
              <a:off x="17197917" y="4704292"/>
              <a:ext cx="616451" cy="22179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ru-RU" sz="1300" b="0" i="1">
                            <a:latin typeface="Cambria Math"/>
                          </a:rPr>
                        </m:ctrlPr>
                      </m:sSubSupPr>
                      <m:e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НП</m:t>
                        </m:r>
                      </m:e>
                      <m:sub>
                        <m:r>
                          <a:rPr lang="en-US" sz="1300" b="0" i="1">
                            <a:latin typeface="Cambria Math" panose="02040503050406030204" pitchFamily="18" charset="0"/>
                          </a:rPr>
                          <m:t>𝑖</m:t>
                        </m:r>
                      </m:sub>
                      <m:sup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НИФЛ</m:t>
                        </m:r>
                      </m:sup>
                    </m:sSubSup>
                  </m:oMath>
                </m:oMathPara>
              </a14:m>
              <a:endParaRPr lang="ru-RU" sz="130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17197917" y="4704292"/>
              <a:ext cx="616451" cy="22179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ru-RU" sz="1300" b="0" i="0">
                  <a:latin typeface="Cambria Math" panose="02040503050406030204" pitchFamily="18" charset="0"/>
                </a:rPr>
                <a:t>〖НП〗_</a:t>
              </a:r>
              <a:r>
                <a:rPr lang="en-US" sz="1300" b="0" i="0">
                  <a:latin typeface="Cambria Math" panose="02040503050406030204" pitchFamily="18" charset="0"/>
                </a:rPr>
                <a:t>𝑖^</a:t>
              </a:r>
              <a:r>
                <a:rPr lang="ru-RU" sz="1300" b="0" i="0">
                  <a:latin typeface="Cambria Math" panose="02040503050406030204" pitchFamily="18" charset="0"/>
                </a:rPr>
                <a:t>НИФЛ</a:t>
              </a:r>
              <a:endParaRPr lang="ru-RU" sz="1300"/>
            </a:p>
          </xdr:txBody>
        </xdr:sp>
      </mc:Fallback>
    </mc:AlternateContent>
    <xdr:clientData/>
  </xdr:oneCellAnchor>
  <xdr:oneCellAnchor>
    <xdr:from>
      <xdr:col>3</xdr:col>
      <xdr:colOff>201084</xdr:colOff>
      <xdr:row>12</xdr:row>
      <xdr:rowOff>42332</xdr:rowOff>
    </xdr:from>
    <xdr:ext cx="724622" cy="26943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/>
            <xdr:cNvSpPr txBox="1"/>
          </xdr:nvSpPr>
          <xdr:spPr>
            <a:xfrm>
              <a:off x="3982509" y="4661957"/>
              <a:ext cx="724622" cy="26943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ru-RU" sz="1300" b="0" i="1">
                            <a:latin typeface="Cambria Math"/>
                          </a:rPr>
                        </m:ctrlPr>
                      </m:sSubSupPr>
                      <m:e>
                        <m:r>
                          <a:rPr lang="en-US" sz="1300" b="0" i="1">
                            <a:latin typeface="Cambria Math" panose="02040503050406030204" pitchFamily="18" charset="0"/>
                          </a:rPr>
                          <m:t>𝐾</m:t>
                        </m:r>
                      </m:e>
                      <m:sub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пред.отч.,</m:t>
                        </m:r>
                        <m:r>
                          <a:rPr lang="en-US" sz="1300" b="0" i="1">
                            <a:latin typeface="Cambria Math" panose="02040503050406030204" pitchFamily="18" charset="0"/>
                          </a:rPr>
                          <m:t>𝑖</m:t>
                        </m:r>
                      </m:sub>
                      <m:sup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НДФЛ</m:t>
                        </m:r>
                      </m:sup>
                    </m:sSubSup>
                  </m:oMath>
                </m:oMathPara>
              </a14:m>
              <a:endParaRPr lang="ru-RU" sz="130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3982509" y="4661957"/>
              <a:ext cx="724622" cy="26943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300" b="0" i="0">
                  <a:latin typeface="Cambria Math" panose="02040503050406030204" pitchFamily="18" charset="0"/>
                </a:rPr>
                <a:t>𝐾</a:t>
              </a:r>
              <a:r>
                <a:rPr lang="ru-RU" sz="1300" b="0" i="0">
                  <a:latin typeface="Cambria Math" panose="02040503050406030204" pitchFamily="18" charset="0"/>
                </a:rPr>
                <a:t>_(пред.отч.,</a:t>
              </a:r>
              <a:r>
                <a:rPr lang="en-US" sz="1300" b="0" i="0">
                  <a:latin typeface="Cambria Math" panose="02040503050406030204" pitchFamily="18" charset="0"/>
                </a:rPr>
                <a:t>𝑖</a:t>
              </a:r>
              <a:r>
                <a:rPr lang="ru-RU" sz="1300" b="0" i="0">
                  <a:latin typeface="Cambria Math" panose="02040503050406030204" pitchFamily="18" charset="0"/>
                </a:rPr>
                <a:t>)</a:t>
              </a:r>
              <a:r>
                <a:rPr lang="en-US" sz="1300" b="0" i="0">
                  <a:latin typeface="Cambria Math" panose="02040503050406030204" pitchFamily="18" charset="0"/>
                </a:rPr>
                <a:t>^</a:t>
              </a:r>
              <a:r>
                <a:rPr lang="ru-RU" sz="1300" b="0" i="0">
                  <a:latin typeface="Cambria Math" panose="02040503050406030204" pitchFamily="18" charset="0"/>
                </a:rPr>
                <a:t>НДФЛ</a:t>
              </a:r>
              <a:endParaRPr lang="ru-RU" sz="1300"/>
            </a:p>
          </xdr:txBody>
        </xdr:sp>
      </mc:Fallback>
    </mc:AlternateContent>
    <xdr:clientData/>
  </xdr:oneCellAnchor>
  <xdr:oneCellAnchor>
    <xdr:from>
      <xdr:col>4</xdr:col>
      <xdr:colOff>158750</xdr:colOff>
      <xdr:row>12</xdr:row>
      <xdr:rowOff>63498</xdr:rowOff>
    </xdr:from>
    <xdr:ext cx="846665" cy="28575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" name="TextBox 6"/>
            <xdr:cNvSpPr txBox="1"/>
          </xdr:nvSpPr>
          <xdr:spPr>
            <a:xfrm>
              <a:off x="4892675" y="4683123"/>
              <a:ext cx="846665" cy="28575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ru-RU" sz="1300" b="0" i="1">
                            <a:latin typeface="Cambria Math"/>
                          </a:rPr>
                        </m:ctrlPr>
                      </m:sSubSupPr>
                      <m:e>
                        <m:r>
                          <a:rPr lang="en-US" sz="1300" b="0" i="1">
                            <a:latin typeface="Cambria Math" panose="02040503050406030204" pitchFamily="18" charset="0"/>
                          </a:rPr>
                          <m:t>𝐾</m:t>
                        </m:r>
                      </m:e>
                      <m:sub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отч.,</m:t>
                        </m:r>
                        <m:r>
                          <a:rPr lang="en-US" sz="1300" b="0" i="1">
                            <a:latin typeface="Cambria Math" panose="02040503050406030204" pitchFamily="18" charset="0"/>
                          </a:rPr>
                          <m:t>𝑖</m:t>
                        </m:r>
                      </m:sub>
                      <m:sup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НДФЛ</m:t>
                        </m:r>
                      </m:sup>
                    </m:sSubSup>
                  </m:oMath>
                </m:oMathPara>
              </a14:m>
              <a:endParaRPr lang="ru-RU" sz="1300"/>
            </a:p>
          </xdr:txBody>
        </xdr:sp>
      </mc:Choice>
      <mc:Fallback xmlns="">
        <xdr:sp macro="" textlink="">
          <xdr:nvSpPr>
            <xdr:cNvPr id="7" name="TextBox 6"/>
            <xdr:cNvSpPr txBox="1"/>
          </xdr:nvSpPr>
          <xdr:spPr>
            <a:xfrm>
              <a:off x="4892675" y="4683123"/>
              <a:ext cx="846665" cy="28575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:r>
                <a:rPr lang="en-US" sz="1300" b="0" i="0">
                  <a:latin typeface="Cambria Math" panose="02040503050406030204" pitchFamily="18" charset="0"/>
                </a:rPr>
                <a:t>𝐾</a:t>
              </a:r>
              <a:r>
                <a:rPr lang="ru-RU" sz="1300" b="0" i="0">
                  <a:latin typeface="Cambria Math" panose="02040503050406030204" pitchFamily="18" charset="0"/>
                </a:rPr>
                <a:t>_(отч.,</a:t>
              </a:r>
              <a:r>
                <a:rPr lang="en-US" sz="1300" b="0" i="0">
                  <a:latin typeface="Cambria Math" panose="02040503050406030204" pitchFamily="18" charset="0"/>
                </a:rPr>
                <a:t>𝑖</a:t>
              </a:r>
              <a:r>
                <a:rPr lang="ru-RU" sz="1300" b="0" i="0">
                  <a:latin typeface="Cambria Math" panose="02040503050406030204" pitchFamily="18" charset="0"/>
                </a:rPr>
                <a:t>)</a:t>
              </a:r>
              <a:r>
                <a:rPr lang="en-US" sz="1300" b="0" i="0">
                  <a:latin typeface="Cambria Math" panose="02040503050406030204" pitchFamily="18" charset="0"/>
                </a:rPr>
                <a:t>^</a:t>
              </a:r>
              <a:r>
                <a:rPr lang="ru-RU" sz="1300" b="0" i="0">
                  <a:latin typeface="Cambria Math" panose="02040503050406030204" pitchFamily="18" charset="0"/>
                </a:rPr>
                <a:t>НДФЛ</a:t>
              </a:r>
              <a:endParaRPr lang="ru-RU" sz="1300"/>
            </a:p>
          </xdr:txBody>
        </xdr:sp>
      </mc:Fallback>
    </mc:AlternateContent>
    <xdr:clientData/>
  </xdr:oneCellAnchor>
  <xdr:oneCellAnchor>
    <xdr:from>
      <xdr:col>5</xdr:col>
      <xdr:colOff>232833</xdr:colOff>
      <xdr:row>12</xdr:row>
      <xdr:rowOff>52916</xdr:rowOff>
    </xdr:from>
    <xdr:ext cx="510204" cy="26032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" name="TextBox 7"/>
            <xdr:cNvSpPr txBox="1"/>
          </xdr:nvSpPr>
          <xdr:spPr>
            <a:xfrm>
              <a:off x="6052608" y="4672541"/>
              <a:ext cx="510204" cy="26032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ru-RU" sz="1300" b="0" i="1">
                            <a:latin typeface="Cambria Math"/>
                          </a:rPr>
                        </m:ctrlPr>
                      </m:sSubSupPr>
                      <m:e>
                        <m:r>
                          <a:rPr lang="en-US" sz="1300" b="0" i="1">
                            <a:latin typeface="Cambria Math" panose="02040503050406030204" pitchFamily="18" charset="0"/>
                          </a:rPr>
                          <m:t>𝐾</m:t>
                        </m:r>
                      </m:e>
                      <m:sub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тек.,</m:t>
                        </m:r>
                        <m:r>
                          <a:rPr lang="en-US" sz="1300" b="0" i="1">
                            <a:latin typeface="Cambria Math" panose="02040503050406030204" pitchFamily="18" charset="0"/>
                          </a:rPr>
                          <m:t>𝑖</m:t>
                        </m:r>
                      </m:sub>
                      <m:sup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НДФЛ</m:t>
                        </m:r>
                      </m:sup>
                    </m:sSubSup>
                  </m:oMath>
                </m:oMathPara>
              </a14:m>
              <a:endParaRPr lang="ru-RU" sz="1300"/>
            </a:p>
          </xdr:txBody>
        </xdr:sp>
      </mc:Choice>
      <mc:Fallback xmlns="">
        <xdr:sp macro="" textlink="">
          <xdr:nvSpPr>
            <xdr:cNvPr id="8" name="TextBox 7"/>
            <xdr:cNvSpPr txBox="1"/>
          </xdr:nvSpPr>
          <xdr:spPr>
            <a:xfrm>
              <a:off x="6052608" y="4672541"/>
              <a:ext cx="510204" cy="26032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300" b="0" i="0">
                  <a:latin typeface="Cambria Math" panose="02040503050406030204" pitchFamily="18" charset="0"/>
                </a:rPr>
                <a:t>𝐾</a:t>
              </a:r>
              <a:r>
                <a:rPr lang="ru-RU" sz="1300" b="0" i="0">
                  <a:latin typeface="Cambria Math" panose="02040503050406030204" pitchFamily="18" charset="0"/>
                </a:rPr>
                <a:t>_(тек.,</a:t>
              </a:r>
              <a:r>
                <a:rPr lang="en-US" sz="1300" b="0" i="0">
                  <a:latin typeface="Cambria Math" panose="02040503050406030204" pitchFamily="18" charset="0"/>
                </a:rPr>
                <a:t>𝑖</a:t>
              </a:r>
              <a:r>
                <a:rPr lang="ru-RU" sz="1300" b="0" i="0">
                  <a:latin typeface="Cambria Math" panose="02040503050406030204" pitchFamily="18" charset="0"/>
                </a:rPr>
                <a:t>)</a:t>
              </a:r>
              <a:r>
                <a:rPr lang="en-US" sz="1300" b="0" i="0">
                  <a:latin typeface="Cambria Math" panose="02040503050406030204" pitchFamily="18" charset="0"/>
                </a:rPr>
                <a:t>^</a:t>
              </a:r>
              <a:r>
                <a:rPr lang="ru-RU" sz="1300" b="0" i="0">
                  <a:latin typeface="Cambria Math" panose="02040503050406030204" pitchFamily="18" charset="0"/>
                </a:rPr>
                <a:t>НДФЛ</a:t>
              </a:r>
              <a:endParaRPr lang="ru-RU" sz="1300"/>
            </a:p>
          </xdr:txBody>
        </xdr:sp>
      </mc:Fallback>
    </mc:AlternateContent>
    <xdr:clientData/>
  </xdr:oneCellAnchor>
  <xdr:oneCellAnchor>
    <xdr:from>
      <xdr:col>7</xdr:col>
      <xdr:colOff>158751</xdr:colOff>
      <xdr:row>6</xdr:row>
      <xdr:rowOff>105832</xdr:rowOff>
    </xdr:from>
    <xdr:ext cx="592666" cy="21467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9" name="TextBox 8"/>
            <xdr:cNvSpPr txBox="1"/>
          </xdr:nvSpPr>
          <xdr:spPr>
            <a:xfrm>
              <a:off x="7769226" y="1791757"/>
              <a:ext cx="592666" cy="21467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p>
                      <m:sSupPr>
                        <m:ctrlPr>
                          <a:rPr lang="en-US" sz="1300" b="0" i="1">
                            <a:latin typeface="Cambria Math"/>
                          </a:rPr>
                        </m:ctrlPr>
                      </m:sSupPr>
                      <m:e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ПП</m:t>
                        </m:r>
                      </m:e>
                      <m:sup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НДФЛ</m:t>
                        </m:r>
                      </m:sup>
                    </m:sSup>
                  </m:oMath>
                </m:oMathPara>
              </a14:m>
              <a:endParaRPr lang="ru-RU" sz="1300"/>
            </a:p>
          </xdr:txBody>
        </xdr:sp>
      </mc:Choice>
      <mc:Fallback xmlns="">
        <xdr:sp macro="" textlink="">
          <xdr:nvSpPr>
            <xdr:cNvPr id="9" name="TextBox 8"/>
            <xdr:cNvSpPr txBox="1"/>
          </xdr:nvSpPr>
          <xdr:spPr>
            <a:xfrm>
              <a:off x="7769226" y="1791757"/>
              <a:ext cx="592666" cy="21467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en-US" sz="1300" b="0" i="0">
                  <a:latin typeface="Cambria Math" panose="02040503050406030204" pitchFamily="18" charset="0"/>
                </a:rPr>
                <a:t>〖</a:t>
              </a:r>
              <a:r>
                <a:rPr lang="ru-RU" sz="1300" b="0" i="0">
                  <a:latin typeface="Cambria Math" panose="02040503050406030204" pitchFamily="18" charset="0"/>
                </a:rPr>
                <a:t>ПП</a:t>
              </a:r>
              <a:r>
                <a:rPr lang="en-US" sz="1300" b="0" i="0">
                  <a:latin typeface="Cambria Math" panose="02040503050406030204" pitchFamily="18" charset="0"/>
                </a:rPr>
                <a:t>〗^</a:t>
              </a:r>
              <a:r>
                <a:rPr lang="ru-RU" sz="1300" b="0" i="0">
                  <a:latin typeface="Cambria Math" panose="02040503050406030204" pitchFamily="18" charset="0"/>
                </a:rPr>
                <a:t>НДФЛ</a:t>
              </a:r>
              <a:endParaRPr lang="ru-RU" sz="1300"/>
            </a:p>
          </xdr:txBody>
        </xdr:sp>
      </mc:Fallback>
    </mc:AlternateContent>
    <xdr:clientData/>
  </xdr:oneCellAnchor>
  <xdr:oneCellAnchor>
    <xdr:from>
      <xdr:col>9</xdr:col>
      <xdr:colOff>116416</xdr:colOff>
      <xdr:row>12</xdr:row>
      <xdr:rowOff>63500</xdr:rowOff>
    </xdr:from>
    <xdr:ext cx="716735" cy="2414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0" name="TextBox 9"/>
            <xdr:cNvSpPr txBox="1"/>
          </xdr:nvSpPr>
          <xdr:spPr>
            <a:xfrm>
              <a:off x="9269941" y="4683125"/>
              <a:ext cx="716735" cy="2414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ru-RU" sz="1300" b="0" i="1">
                            <a:latin typeface="Cambria Math"/>
                          </a:rPr>
                        </m:ctrlPr>
                      </m:sSubSupPr>
                      <m:e>
                        <m:r>
                          <a:rPr lang="en-US" sz="1300" b="0" i="1">
                            <a:latin typeface="Cambria Math" panose="02040503050406030204" pitchFamily="18" charset="0"/>
                          </a:rPr>
                          <m:t>𝐸</m:t>
                        </m:r>
                      </m:e>
                      <m:sub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пред.отч.,</m:t>
                        </m:r>
                        <m:r>
                          <a:rPr lang="en-US" sz="1300" b="0" i="1">
                            <a:latin typeface="Cambria Math" panose="02040503050406030204" pitchFamily="18" charset="0"/>
                          </a:rPr>
                          <m:t>𝑖</m:t>
                        </m:r>
                      </m:sub>
                      <m:sup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ЕСХН</m:t>
                        </m:r>
                      </m:sup>
                    </m:sSubSup>
                  </m:oMath>
                </m:oMathPara>
              </a14:m>
              <a:endParaRPr lang="ru-RU" sz="1300"/>
            </a:p>
          </xdr:txBody>
        </xdr:sp>
      </mc:Choice>
      <mc:Fallback xmlns="">
        <xdr:sp macro="" textlink="">
          <xdr:nvSpPr>
            <xdr:cNvPr id="10" name="TextBox 9"/>
            <xdr:cNvSpPr txBox="1"/>
          </xdr:nvSpPr>
          <xdr:spPr>
            <a:xfrm>
              <a:off x="9269941" y="4683125"/>
              <a:ext cx="716735" cy="2414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300" b="0" i="0">
                  <a:latin typeface="Cambria Math" panose="02040503050406030204" pitchFamily="18" charset="0"/>
                </a:rPr>
                <a:t>𝐸</a:t>
              </a:r>
              <a:r>
                <a:rPr lang="ru-RU" sz="1300" b="0" i="0">
                  <a:latin typeface="Cambria Math" panose="02040503050406030204" pitchFamily="18" charset="0"/>
                </a:rPr>
                <a:t>_(пред.отч.,</a:t>
              </a:r>
              <a:r>
                <a:rPr lang="en-US" sz="1300" b="0" i="0">
                  <a:latin typeface="Cambria Math" panose="02040503050406030204" pitchFamily="18" charset="0"/>
                </a:rPr>
                <a:t>𝑖</a:t>
              </a:r>
              <a:r>
                <a:rPr lang="ru-RU" sz="1300" b="0" i="0">
                  <a:latin typeface="Cambria Math" panose="02040503050406030204" pitchFamily="18" charset="0"/>
                </a:rPr>
                <a:t>)</a:t>
              </a:r>
              <a:r>
                <a:rPr lang="en-US" sz="1300" b="0" i="0">
                  <a:latin typeface="Cambria Math" panose="02040503050406030204" pitchFamily="18" charset="0"/>
                </a:rPr>
                <a:t>^</a:t>
              </a:r>
              <a:r>
                <a:rPr lang="ru-RU" sz="1300" b="0" i="0">
                  <a:latin typeface="Cambria Math" panose="02040503050406030204" pitchFamily="18" charset="0"/>
                </a:rPr>
                <a:t>ЕСХН</a:t>
              </a:r>
              <a:endParaRPr lang="ru-RU" sz="1300"/>
            </a:p>
          </xdr:txBody>
        </xdr:sp>
      </mc:Fallback>
    </mc:AlternateContent>
    <xdr:clientData/>
  </xdr:oneCellAnchor>
  <xdr:oneCellAnchor>
    <xdr:from>
      <xdr:col>10</xdr:col>
      <xdr:colOff>0</xdr:colOff>
      <xdr:row>12</xdr:row>
      <xdr:rowOff>63500</xdr:rowOff>
    </xdr:from>
    <xdr:ext cx="846665" cy="28575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1" name="TextBox 10"/>
            <xdr:cNvSpPr txBox="1"/>
          </xdr:nvSpPr>
          <xdr:spPr>
            <a:xfrm>
              <a:off x="10153650" y="4683125"/>
              <a:ext cx="846665" cy="28575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ru-RU" sz="1300" b="0" i="1">
                            <a:latin typeface="Cambria Math"/>
                          </a:rPr>
                        </m:ctrlPr>
                      </m:sSubSupPr>
                      <m:e>
                        <m:r>
                          <a:rPr lang="en-US" sz="1300" b="0" i="1">
                            <a:latin typeface="Cambria Math" panose="02040503050406030204" pitchFamily="18" charset="0"/>
                          </a:rPr>
                          <m:t>𝐸</m:t>
                        </m:r>
                      </m:e>
                      <m:sub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отч.,</m:t>
                        </m:r>
                        <m:r>
                          <a:rPr lang="en-US" sz="1300" b="0" i="1">
                            <a:latin typeface="Cambria Math" panose="02040503050406030204" pitchFamily="18" charset="0"/>
                          </a:rPr>
                          <m:t>𝑖</m:t>
                        </m:r>
                      </m:sub>
                      <m:sup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ЕСХН</m:t>
                        </m:r>
                      </m:sup>
                    </m:sSubSup>
                  </m:oMath>
                </m:oMathPara>
              </a14:m>
              <a:endParaRPr lang="ru-RU" sz="1300"/>
            </a:p>
          </xdr:txBody>
        </xdr:sp>
      </mc:Choice>
      <mc:Fallback xmlns="">
        <xdr:sp macro="" textlink="">
          <xdr:nvSpPr>
            <xdr:cNvPr id="11" name="TextBox 10"/>
            <xdr:cNvSpPr txBox="1"/>
          </xdr:nvSpPr>
          <xdr:spPr>
            <a:xfrm>
              <a:off x="10153650" y="4683125"/>
              <a:ext cx="846665" cy="28575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:r>
                <a:rPr lang="en-US" sz="1300" b="0" i="0">
                  <a:latin typeface="Cambria Math" panose="02040503050406030204" pitchFamily="18" charset="0"/>
                </a:rPr>
                <a:t>𝐸</a:t>
              </a:r>
              <a:r>
                <a:rPr lang="ru-RU" sz="1300" b="0" i="0">
                  <a:latin typeface="Cambria Math" panose="02040503050406030204" pitchFamily="18" charset="0"/>
                </a:rPr>
                <a:t>_(отч.,</a:t>
              </a:r>
              <a:r>
                <a:rPr lang="en-US" sz="1300" b="0" i="0">
                  <a:latin typeface="Cambria Math" panose="02040503050406030204" pitchFamily="18" charset="0"/>
                </a:rPr>
                <a:t>𝑖</a:t>
              </a:r>
              <a:r>
                <a:rPr lang="ru-RU" sz="1300" b="0" i="0">
                  <a:latin typeface="Cambria Math" panose="02040503050406030204" pitchFamily="18" charset="0"/>
                </a:rPr>
                <a:t>)</a:t>
              </a:r>
              <a:r>
                <a:rPr lang="en-US" sz="1300" b="0" i="0">
                  <a:latin typeface="Cambria Math" panose="02040503050406030204" pitchFamily="18" charset="0"/>
                </a:rPr>
                <a:t>^</a:t>
              </a:r>
              <a:r>
                <a:rPr lang="ru-RU" sz="1300" b="0" i="0">
                  <a:latin typeface="Cambria Math" panose="02040503050406030204" pitchFamily="18" charset="0"/>
                </a:rPr>
                <a:t>ЕСХН</a:t>
              </a:r>
              <a:endParaRPr lang="ru-RU" sz="1300"/>
            </a:p>
          </xdr:txBody>
        </xdr:sp>
      </mc:Fallback>
    </mc:AlternateContent>
    <xdr:clientData/>
  </xdr:oneCellAnchor>
  <xdr:oneCellAnchor>
    <xdr:from>
      <xdr:col>11</xdr:col>
      <xdr:colOff>211667</xdr:colOff>
      <xdr:row>12</xdr:row>
      <xdr:rowOff>52917</xdr:rowOff>
    </xdr:from>
    <xdr:ext cx="446854" cy="23230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2" name="TextBox 11"/>
            <xdr:cNvSpPr txBox="1"/>
          </xdr:nvSpPr>
          <xdr:spPr>
            <a:xfrm>
              <a:off x="11251142" y="4672542"/>
              <a:ext cx="446854" cy="23230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ru-RU" sz="1300" b="0" i="1">
                            <a:latin typeface="Cambria Math"/>
                          </a:rPr>
                        </m:ctrlPr>
                      </m:sSubSupPr>
                      <m:e>
                        <m:r>
                          <a:rPr lang="en-US" sz="1300" b="0" i="1">
                            <a:latin typeface="Cambria Math" panose="02040503050406030204" pitchFamily="18" charset="0"/>
                          </a:rPr>
                          <m:t>𝐸</m:t>
                        </m:r>
                      </m:e>
                      <m:sub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тек.,</m:t>
                        </m:r>
                        <m:r>
                          <a:rPr lang="en-US" sz="1300" b="0" i="1">
                            <a:latin typeface="Cambria Math" panose="02040503050406030204" pitchFamily="18" charset="0"/>
                          </a:rPr>
                          <m:t>𝑖</m:t>
                        </m:r>
                      </m:sub>
                      <m:sup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ЕСХН</m:t>
                        </m:r>
                      </m:sup>
                    </m:sSubSup>
                  </m:oMath>
                </m:oMathPara>
              </a14:m>
              <a:endParaRPr lang="ru-RU" sz="1300"/>
            </a:p>
          </xdr:txBody>
        </xdr:sp>
      </mc:Choice>
      <mc:Fallback xmlns="">
        <xdr:sp macro="" textlink="">
          <xdr:nvSpPr>
            <xdr:cNvPr id="12" name="TextBox 11"/>
            <xdr:cNvSpPr txBox="1"/>
          </xdr:nvSpPr>
          <xdr:spPr>
            <a:xfrm>
              <a:off x="11251142" y="4672542"/>
              <a:ext cx="446854" cy="23230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300" b="0" i="0">
                  <a:latin typeface="Cambria Math" panose="02040503050406030204" pitchFamily="18" charset="0"/>
                </a:rPr>
                <a:t>𝐸</a:t>
              </a:r>
              <a:r>
                <a:rPr lang="ru-RU" sz="1300" b="0" i="0">
                  <a:latin typeface="Cambria Math" panose="02040503050406030204" pitchFamily="18" charset="0"/>
                </a:rPr>
                <a:t>_(тек.,</a:t>
              </a:r>
              <a:r>
                <a:rPr lang="en-US" sz="1300" b="0" i="0">
                  <a:latin typeface="Cambria Math" panose="02040503050406030204" pitchFamily="18" charset="0"/>
                </a:rPr>
                <a:t>𝑖</a:t>
              </a:r>
              <a:r>
                <a:rPr lang="ru-RU" sz="1300" b="0" i="0">
                  <a:latin typeface="Cambria Math" panose="02040503050406030204" pitchFamily="18" charset="0"/>
                </a:rPr>
                <a:t>)</a:t>
              </a:r>
              <a:r>
                <a:rPr lang="en-US" sz="1300" b="0" i="0">
                  <a:latin typeface="Cambria Math" panose="02040503050406030204" pitchFamily="18" charset="0"/>
                </a:rPr>
                <a:t>^</a:t>
              </a:r>
              <a:r>
                <a:rPr lang="ru-RU" sz="1300" b="0" i="0">
                  <a:latin typeface="Cambria Math" panose="02040503050406030204" pitchFamily="18" charset="0"/>
                </a:rPr>
                <a:t>ЕСХН</a:t>
              </a:r>
              <a:endParaRPr lang="ru-RU" sz="1300"/>
            </a:p>
          </xdr:txBody>
        </xdr:sp>
      </mc:Fallback>
    </mc:AlternateContent>
    <xdr:clientData/>
  </xdr:oneCellAnchor>
  <xdr:oneCellAnchor>
    <xdr:from>
      <xdr:col>13</xdr:col>
      <xdr:colOff>95250</xdr:colOff>
      <xdr:row>6</xdr:row>
      <xdr:rowOff>116416</xdr:rowOff>
    </xdr:from>
    <xdr:ext cx="592666" cy="21230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3" name="TextBox 12"/>
            <xdr:cNvSpPr txBox="1"/>
          </xdr:nvSpPr>
          <xdr:spPr>
            <a:xfrm>
              <a:off x="12801600" y="1802341"/>
              <a:ext cx="592666" cy="2123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p>
                      <m:sSupPr>
                        <m:ctrlPr>
                          <a:rPr lang="en-US" sz="1300" b="0" i="1">
                            <a:latin typeface="Cambria Math"/>
                          </a:rPr>
                        </m:ctrlPr>
                      </m:sSupPr>
                      <m:e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ПП</m:t>
                        </m:r>
                      </m:e>
                      <m:sup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ЕСХН</m:t>
                        </m:r>
                      </m:sup>
                    </m:sSup>
                  </m:oMath>
                </m:oMathPara>
              </a14:m>
              <a:endParaRPr lang="ru-RU" sz="1300"/>
            </a:p>
          </xdr:txBody>
        </xdr:sp>
      </mc:Choice>
      <mc:Fallback xmlns="">
        <xdr:sp macro="" textlink="">
          <xdr:nvSpPr>
            <xdr:cNvPr id="13" name="TextBox 12"/>
            <xdr:cNvSpPr txBox="1"/>
          </xdr:nvSpPr>
          <xdr:spPr>
            <a:xfrm>
              <a:off x="12801600" y="1802341"/>
              <a:ext cx="592666" cy="2123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en-US" sz="1300" b="0" i="0">
                  <a:latin typeface="Cambria Math" panose="02040503050406030204" pitchFamily="18" charset="0"/>
                </a:rPr>
                <a:t>〖</a:t>
              </a:r>
              <a:r>
                <a:rPr lang="ru-RU" sz="1300" b="0" i="0">
                  <a:latin typeface="Cambria Math" panose="02040503050406030204" pitchFamily="18" charset="0"/>
                </a:rPr>
                <a:t>ПП</a:t>
              </a:r>
              <a:r>
                <a:rPr lang="en-US" sz="1300" b="0" i="0">
                  <a:latin typeface="Cambria Math" panose="02040503050406030204" pitchFamily="18" charset="0"/>
                </a:rPr>
                <a:t>〗^</a:t>
              </a:r>
              <a:r>
                <a:rPr lang="ru-RU" sz="1300" b="0" i="0">
                  <a:latin typeface="Cambria Math" panose="02040503050406030204" pitchFamily="18" charset="0"/>
                </a:rPr>
                <a:t>ЕСХН</a:t>
              </a:r>
              <a:endParaRPr lang="ru-RU" sz="1300"/>
            </a:p>
          </xdr:txBody>
        </xdr:sp>
      </mc:Fallback>
    </mc:AlternateContent>
    <xdr:clientData/>
  </xdr:oneCellAnchor>
  <xdr:oneCellAnchor>
    <xdr:from>
      <xdr:col>18</xdr:col>
      <xdr:colOff>95250</xdr:colOff>
      <xdr:row>6</xdr:row>
      <xdr:rowOff>116417</xdr:rowOff>
    </xdr:from>
    <xdr:ext cx="592666" cy="21467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4" name="TextBox 13"/>
            <xdr:cNvSpPr txBox="1"/>
          </xdr:nvSpPr>
          <xdr:spPr>
            <a:xfrm>
              <a:off x="17145000" y="1802342"/>
              <a:ext cx="592666" cy="21467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p>
                      <m:sSupPr>
                        <m:ctrlPr>
                          <a:rPr lang="en-US" sz="1300" b="0" i="1">
                            <a:latin typeface="Cambria Math"/>
                          </a:rPr>
                        </m:ctrlPr>
                      </m:sSupPr>
                      <m:e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ПП</m:t>
                        </m:r>
                      </m:e>
                      <m:sup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НИФЛ</m:t>
                        </m:r>
                      </m:sup>
                    </m:sSup>
                  </m:oMath>
                </m:oMathPara>
              </a14:m>
              <a:endParaRPr lang="ru-RU" sz="1300"/>
            </a:p>
          </xdr:txBody>
        </xdr:sp>
      </mc:Choice>
      <mc:Fallback xmlns="">
        <xdr:sp macro="" textlink="">
          <xdr:nvSpPr>
            <xdr:cNvPr id="14" name="TextBox 13"/>
            <xdr:cNvSpPr txBox="1"/>
          </xdr:nvSpPr>
          <xdr:spPr>
            <a:xfrm>
              <a:off x="17145000" y="1802342"/>
              <a:ext cx="592666" cy="21467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en-US" sz="1300" b="0" i="0">
                  <a:latin typeface="Cambria Math" panose="02040503050406030204" pitchFamily="18" charset="0"/>
                </a:rPr>
                <a:t>〖</a:t>
              </a:r>
              <a:r>
                <a:rPr lang="ru-RU" sz="1300" b="0" i="0">
                  <a:latin typeface="Cambria Math" panose="02040503050406030204" pitchFamily="18" charset="0"/>
                </a:rPr>
                <a:t>ПП</a:t>
              </a:r>
              <a:r>
                <a:rPr lang="en-US" sz="1300" b="0" i="0">
                  <a:latin typeface="Cambria Math" panose="02040503050406030204" pitchFamily="18" charset="0"/>
                </a:rPr>
                <a:t>〗^</a:t>
              </a:r>
              <a:r>
                <a:rPr lang="ru-RU" sz="1300" b="0" i="0">
                  <a:latin typeface="Cambria Math" panose="02040503050406030204" pitchFamily="18" charset="0"/>
                </a:rPr>
                <a:t>НИФЛ</a:t>
              </a:r>
              <a:endParaRPr lang="ru-RU" sz="1300"/>
            </a:p>
          </xdr:txBody>
        </xdr:sp>
      </mc:Fallback>
    </mc:AlternateContent>
    <xdr:clientData/>
  </xdr:oneCellAnchor>
  <xdr:oneCellAnchor>
    <xdr:from>
      <xdr:col>24</xdr:col>
      <xdr:colOff>42333</xdr:colOff>
      <xdr:row>6</xdr:row>
      <xdr:rowOff>127000</xdr:rowOff>
    </xdr:from>
    <xdr:ext cx="592666" cy="21230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5" name="TextBox 14"/>
            <xdr:cNvSpPr txBox="1"/>
          </xdr:nvSpPr>
          <xdr:spPr>
            <a:xfrm>
              <a:off x="22483233" y="1812925"/>
              <a:ext cx="592666" cy="2123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p>
                      <m:sSupPr>
                        <m:ctrlPr>
                          <a:rPr lang="en-US" sz="1300" b="0" i="1">
                            <a:latin typeface="Cambria Math"/>
                          </a:rPr>
                        </m:ctrlPr>
                      </m:sSupPr>
                      <m:e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ПП</m:t>
                        </m:r>
                      </m:e>
                      <m:sup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ЗН</m:t>
                        </m:r>
                      </m:sup>
                    </m:sSup>
                  </m:oMath>
                </m:oMathPara>
              </a14:m>
              <a:endParaRPr lang="ru-RU" sz="1300"/>
            </a:p>
          </xdr:txBody>
        </xdr:sp>
      </mc:Choice>
      <mc:Fallback xmlns="">
        <xdr:sp macro="" textlink="">
          <xdr:nvSpPr>
            <xdr:cNvPr id="15" name="TextBox 14"/>
            <xdr:cNvSpPr txBox="1"/>
          </xdr:nvSpPr>
          <xdr:spPr>
            <a:xfrm>
              <a:off x="22483233" y="1812925"/>
              <a:ext cx="592666" cy="2123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en-US" sz="1300" b="0" i="0">
                  <a:latin typeface="Cambria Math" panose="02040503050406030204" pitchFamily="18" charset="0"/>
                </a:rPr>
                <a:t>〖</a:t>
              </a:r>
              <a:r>
                <a:rPr lang="ru-RU" sz="1300" b="0" i="0">
                  <a:latin typeface="Cambria Math" panose="02040503050406030204" pitchFamily="18" charset="0"/>
                </a:rPr>
                <a:t>ПП</a:t>
              </a:r>
              <a:r>
                <a:rPr lang="en-US" sz="1300" b="0" i="0">
                  <a:latin typeface="Cambria Math" panose="02040503050406030204" pitchFamily="18" charset="0"/>
                </a:rPr>
                <a:t>〗^</a:t>
              </a:r>
              <a:r>
                <a:rPr lang="ru-RU" sz="1300" b="0" i="0">
                  <a:latin typeface="Cambria Math" panose="02040503050406030204" pitchFamily="18" charset="0"/>
                </a:rPr>
                <a:t>ЗН</a:t>
              </a:r>
              <a:endParaRPr lang="ru-RU" sz="1300"/>
            </a:p>
          </xdr:txBody>
        </xdr:sp>
      </mc:Fallback>
    </mc:AlternateContent>
    <xdr:clientData/>
  </xdr:oneCellAnchor>
  <xdr:oneCellAnchor>
    <xdr:from>
      <xdr:col>15</xdr:col>
      <xdr:colOff>214312</xdr:colOff>
      <xdr:row>12</xdr:row>
      <xdr:rowOff>58209</xdr:rowOff>
    </xdr:from>
    <xdr:ext cx="716735" cy="24378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6" name="TextBox 15"/>
            <xdr:cNvSpPr txBox="1"/>
          </xdr:nvSpPr>
          <xdr:spPr>
            <a:xfrm>
              <a:off x="14463712" y="4677834"/>
              <a:ext cx="716735" cy="24378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ru-RU" sz="1300" b="0" i="1">
                            <a:latin typeface="Cambria Math"/>
                          </a:rPr>
                        </m:ctrlPr>
                      </m:sSubSupPr>
                      <m:e>
                        <m:r>
                          <a:rPr lang="en-US" sz="1300" b="0" i="1">
                            <a:latin typeface="Cambria Math" panose="02040503050406030204" pitchFamily="18" charset="0"/>
                          </a:rPr>
                          <m:t>𝐸</m:t>
                        </m:r>
                      </m:e>
                      <m:sub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пред.отч.,</m:t>
                        </m:r>
                        <m:r>
                          <a:rPr lang="en-US" sz="1300" b="0" i="1">
                            <a:latin typeface="Cambria Math" panose="02040503050406030204" pitchFamily="18" charset="0"/>
                          </a:rPr>
                          <m:t>𝑖</m:t>
                        </m:r>
                      </m:sub>
                      <m:sup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НИФЛ</m:t>
                        </m:r>
                      </m:sup>
                    </m:sSubSup>
                  </m:oMath>
                </m:oMathPara>
              </a14:m>
              <a:endParaRPr lang="ru-RU" sz="1300"/>
            </a:p>
          </xdr:txBody>
        </xdr:sp>
      </mc:Choice>
      <mc:Fallback xmlns="">
        <xdr:sp macro="" textlink="">
          <xdr:nvSpPr>
            <xdr:cNvPr id="16" name="TextBox 15"/>
            <xdr:cNvSpPr txBox="1"/>
          </xdr:nvSpPr>
          <xdr:spPr>
            <a:xfrm>
              <a:off x="14463712" y="4677834"/>
              <a:ext cx="716735" cy="24378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300" b="0" i="0">
                  <a:latin typeface="Cambria Math" panose="02040503050406030204" pitchFamily="18" charset="0"/>
                </a:rPr>
                <a:t>𝐸</a:t>
              </a:r>
              <a:r>
                <a:rPr lang="ru-RU" sz="1300" b="0" i="0">
                  <a:latin typeface="Cambria Math" panose="02040503050406030204" pitchFamily="18" charset="0"/>
                </a:rPr>
                <a:t>_(пред.отч.,</a:t>
              </a:r>
              <a:r>
                <a:rPr lang="en-US" sz="1300" b="0" i="0">
                  <a:latin typeface="Cambria Math" panose="02040503050406030204" pitchFamily="18" charset="0"/>
                </a:rPr>
                <a:t>𝑖</a:t>
              </a:r>
              <a:r>
                <a:rPr lang="ru-RU" sz="1300" b="0" i="0">
                  <a:latin typeface="Cambria Math" panose="02040503050406030204" pitchFamily="18" charset="0"/>
                </a:rPr>
                <a:t>)</a:t>
              </a:r>
              <a:r>
                <a:rPr lang="en-US" sz="1300" b="0" i="0">
                  <a:latin typeface="Cambria Math" panose="02040503050406030204" pitchFamily="18" charset="0"/>
                </a:rPr>
                <a:t>^</a:t>
              </a:r>
              <a:r>
                <a:rPr lang="ru-RU" sz="1300" b="0" i="0">
                  <a:latin typeface="Cambria Math" panose="02040503050406030204" pitchFamily="18" charset="0"/>
                </a:rPr>
                <a:t>НИФЛ</a:t>
              </a:r>
              <a:endParaRPr lang="ru-RU" sz="1300"/>
            </a:p>
          </xdr:txBody>
        </xdr:sp>
      </mc:Fallback>
    </mc:AlternateContent>
    <xdr:clientData/>
  </xdr:oneCellAnchor>
  <xdr:oneCellAnchor>
    <xdr:from>
      <xdr:col>16</xdr:col>
      <xdr:colOff>38366</xdr:colOff>
      <xdr:row>12</xdr:row>
      <xdr:rowOff>70114</xdr:rowOff>
    </xdr:from>
    <xdr:ext cx="846665" cy="28575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7" name="TextBox 16"/>
            <xdr:cNvSpPr txBox="1"/>
          </xdr:nvSpPr>
          <xdr:spPr>
            <a:xfrm>
              <a:off x="15373616" y="4689739"/>
              <a:ext cx="846665" cy="28575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ru-RU" sz="1300" b="0" i="1">
                            <a:latin typeface="Cambria Math"/>
                          </a:rPr>
                        </m:ctrlPr>
                      </m:sSubSupPr>
                      <m:e>
                        <m:r>
                          <a:rPr lang="en-US" sz="1300" b="0" i="1">
                            <a:latin typeface="Cambria Math" panose="02040503050406030204" pitchFamily="18" charset="0"/>
                          </a:rPr>
                          <m:t>𝐸</m:t>
                        </m:r>
                      </m:e>
                      <m:sub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отч.,</m:t>
                        </m:r>
                        <m:r>
                          <a:rPr lang="en-US" sz="1300" b="0" i="1">
                            <a:latin typeface="Cambria Math" panose="02040503050406030204" pitchFamily="18" charset="0"/>
                          </a:rPr>
                          <m:t>𝑖</m:t>
                        </m:r>
                      </m:sub>
                      <m:sup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НИФЛ</m:t>
                        </m:r>
                      </m:sup>
                    </m:sSubSup>
                  </m:oMath>
                </m:oMathPara>
              </a14:m>
              <a:endParaRPr lang="ru-RU" sz="1300"/>
            </a:p>
          </xdr:txBody>
        </xdr:sp>
      </mc:Choice>
      <mc:Fallback xmlns="">
        <xdr:sp macro="" textlink="">
          <xdr:nvSpPr>
            <xdr:cNvPr id="17" name="TextBox 16"/>
            <xdr:cNvSpPr txBox="1"/>
          </xdr:nvSpPr>
          <xdr:spPr>
            <a:xfrm>
              <a:off x="15373616" y="4689739"/>
              <a:ext cx="846665" cy="28575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:r>
                <a:rPr lang="en-US" sz="1300" b="0" i="0">
                  <a:latin typeface="Cambria Math" panose="02040503050406030204" pitchFamily="18" charset="0"/>
                </a:rPr>
                <a:t>𝐸</a:t>
              </a:r>
              <a:r>
                <a:rPr lang="ru-RU" sz="1300" b="0" i="0">
                  <a:latin typeface="Cambria Math" panose="02040503050406030204" pitchFamily="18" charset="0"/>
                </a:rPr>
                <a:t>_(отч.,</a:t>
              </a:r>
              <a:r>
                <a:rPr lang="en-US" sz="1300" b="0" i="0">
                  <a:latin typeface="Cambria Math" panose="02040503050406030204" pitchFamily="18" charset="0"/>
                </a:rPr>
                <a:t>𝑖</a:t>
              </a:r>
              <a:r>
                <a:rPr lang="ru-RU" sz="1300" b="0" i="0">
                  <a:latin typeface="Cambria Math" panose="02040503050406030204" pitchFamily="18" charset="0"/>
                </a:rPr>
                <a:t>)</a:t>
              </a:r>
              <a:r>
                <a:rPr lang="en-US" sz="1300" b="0" i="0">
                  <a:latin typeface="Cambria Math" panose="02040503050406030204" pitchFamily="18" charset="0"/>
                </a:rPr>
                <a:t>^</a:t>
              </a:r>
              <a:r>
                <a:rPr lang="ru-RU" sz="1300" b="0" i="0">
                  <a:latin typeface="Cambria Math" panose="02040503050406030204" pitchFamily="18" charset="0"/>
                </a:rPr>
                <a:t>НИФЛ</a:t>
              </a:r>
              <a:endParaRPr lang="ru-RU" sz="1300"/>
            </a:p>
          </xdr:txBody>
        </xdr:sp>
      </mc:Fallback>
    </mc:AlternateContent>
    <xdr:clientData/>
  </xdr:oneCellAnchor>
  <xdr:oneCellAnchor>
    <xdr:from>
      <xdr:col>20</xdr:col>
      <xdr:colOff>309562</xdr:colOff>
      <xdr:row>12</xdr:row>
      <xdr:rowOff>34396</xdr:rowOff>
    </xdr:from>
    <xdr:ext cx="716735" cy="2414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8" name="TextBox 17"/>
            <xdr:cNvSpPr txBox="1"/>
          </xdr:nvSpPr>
          <xdr:spPr>
            <a:xfrm>
              <a:off x="18902362" y="4654021"/>
              <a:ext cx="716735" cy="2414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ru-RU" sz="1300" b="0" i="1">
                            <a:latin typeface="Cambria Math"/>
                          </a:rPr>
                        </m:ctrlPr>
                      </m:sSubSupPr>
                      <m:e>
                        <m:r>
                          <a:rPr lang="en-US" sz="1300" b="0" i="1">
                            <a:latin typeface="Cambria Math" panose="02040503050406030204" pitchFamily="18" charset="0"/>
                          </a:rPr>
                          <m:t>𝐸</m:t>
                        </m:r>
                      </m:e>
                      <m:sub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пред.отч.,</m:t>
                        </m:r>
                        <m:r>
                          <a:rPr lang="en-US" sz="1300" b="0" i="1">
                            <a:latin typeface="Cambria Math" panose="02040503050406030204" pitchFamily="18" charset="0"/>
                          </a:rPr>
                          <m:t>𝑖</m:t>
                        </m:r>
                      </m:sub>
                      <m:sup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ЗН</m:t>
                        </m:r>
                      </m:sup>
                    </m:sSubSup>
                  </m:oMath>
                </m:oMathPara>
              </a14:m>
              <a:endParaRPr lang="ru-RU" sz="1300"/>
            </a:p>
          </xdr:txBody>
        </xdr:sp>
      </mc:Choice>
      <mc:Fallback xmlns="">
        <xdr:sp macro="" textlink="">
          <xdr:nvSpPr>
            <xdr:cNvPr id="18" name="TextBox 17"/>
            <xdr:cNvSpPr txBox="1"/>
          </xdr:nvSpPr>
          <xdr:spPr>
            <a:xfrm>
              <a:off x="18902362" y="4654021"/>
              <a:ext cx="716735" cy="2414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300" b="0" i="0">
                  <a:latin typeface="Cambria Math" panose="02040503050406030204" pitchFamily="18" charset="0"/>
                </a:rPr>
                <a:t>𝐸</a:t>
              </a:r>
              <a:r>
                <a:rPr lang="ru-RU" sz="1300" b="0" i="0">
                  <a:latin typeface="Cambria Math" panose="02040503050406030204" pitchFamily="18" charset="0"/>
                </a:rPr>
                <a:t>_(пред.отч.,</a:t>
              </a:r>
              <a:r>
                <a:rPr lang="en-US" sz="1300" b="0" i="0">
                  <a:latin typeface="Cambria Math" panose="02040503050406030204" pitchFamily="18" charset="0"/>
                </a:rPr>
                <a:t>𝑖</a:t>
              </a:r>
              <a:r>
                <a:rPr lang="ru-RU" sz="1300" b="0" i="0">
                  <a:latin typeface="Cambria Math" panose="02040503050406030204" pitchFamily="18" charset="0"/>
                </a:rPr>
                <a:t>)</a:t>
              </a:r>
              <a:r>
                <a:rPr lang="en-US" sz="1300" b="0" i="0">
                  <a:latin typeface="Cambria Math" panose="02040503050406030204" pitchFamily="18" charset="0"/>
                </a:rPr>
                <a:t>^</a:t>
              </a:r>
              <a:r>
                <a:rPr lang="ru-RU" sz="1300" b="0" i="0">
                  <a:latin typeface="Cambria Math" panose="02040503050406030204" pitchFamily="18" charset="0"/>
                </a:rPr>
                <a:t>ЗН</a:t>
              </a:r>
              <a:endParaRPr lang="ru-RU" sz="1300"/>
            </a:p>
          </xdr:txBody>
        </xdr:sp>
      </mc:Fallback>
    </mc:AlternateContent>
    <xdr:clientData/>
  </xdr:oneCellAnchor>
  <xdr:oneCellAnchor>
    <xdr:from>
      <xdr:col>20</xdr:col>
      <xdr:colOff>1205178</xdr:colOff>
      <xdr:row>12</xdr:row>
      <xdr:rowOff>46302</xdr:rowOff>
    </xdr:from>
    <xdr:ext cx="846665" cy="28575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9" name="TextBox 18"/>
            <xdr:cNvSpPr txBox="1"/>
          </xdr:nvSpPr>
          <xdr:spPr>
            <a:xfrm>
              <a:off x="19797978" y="4665927"/>
              <a:ext cx="846665" cy="28575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ru-RU" sz="1300" b="0" i="1">
                            <a:latin typeface="Cambria Math"/>
                          </a:rPr>
                        </m:ctrlPr>
                      </m:sSubSupPr>
                      <m:e>
                        <m:r>
                          <a:rPr lang="en-US" sz="1300" b="0" i="1">
                            <a:latin typeface="Cambria Math" panose="02040503050406030204" pitchFamily="18" charset="0"/>
                          </a:rPr>
                          <m:t>𝐸</m:t>
                        </m:r>
                      </m:e>
                      <m:sub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отч.,</m:t>
                        </m:r>
                        <m:r>
                          <a:rPr lang="en-US" sz="1300" b="0" i="1">
                            <a:latin typeface="Cambria Math" panose="02040503050406030204" pitchFamily="18" charset="0"/>
                          </a:rPr>
                          <m:t>𝑖</m:t>
                        </m:r>
                      </m:sub>
                      <m:sup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ЗН</m:t>
                        </m:r>
                      </m:sup>
                    </m:sSubSup>
                  </m:oMath>
                </m:oMathPara>
              </a14:m>
              <a:endParaRPr lang="ru-RU" sz="1300"/>
            </a:p>
          </xdr:txBody>
        </xdr:sp>
      </mc:Choice>
      <mc:Fallback xmlns="">
        <xdr:sp macro="" textlink="">
          <xdr:nvSpPr>
            <xdr:cNvPr id="19" name="TextBox 18"/>
            <xdr:cNvSpPr txBox="1"/>
          </xdr:nvSpPr>
          <xdr:spPr>
            <a:xfrm>
              <a:off x="19797978" y="4665927"/>
              <a:ext cx="846665" cy="28575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:r>
                <a:rPr lang="en-US" sz="1300" b="0" i="0">
                  <a:latin typeface="Cambria Math" panose="02040503050406030204" pitchFamily="18" charset="0"/>
                </a:rPr>
                <a:t>𝐸</a:t>
              </a:r>
              <a:r>
                <a:rPr lang="ru-RU" sz="1300" b="0" i="0">
                  <a:latin typeface="Cambria Math" panose="02040503050406030204" pitchFamily="18" charset="0"/>
                </a:rPr>
                <a:t>_(отч.,</a:t>
              </a:r>
              <a:r>
                <a:rPr lang="en-US" sz="1300" b="0" i="0">
                  <a:latin typeface="Cambria Math" panose="02040503050406030204" pitchFamily="18" charset="0"/>
                </a:rPr>
                <a:t>𝑖</a:t>
              </a:r>
              <a:r>
                <a:rPr lang="ru-RU" sz="1300" b="0" i="0">
                  <a:latin typeface="Cambria Math" panose="02040503050406030204" pitchFamily="18" charset="0"/>
                </a:rPr>
                <a:t>)</a:t>
              </a:r>
              <a:r>
                <a:rPr lang="en-US" sz="1300" b="0" i="0">
                  <a:latin typeface="Cambria Math" panose="02040503050406030204" pitchFamily="18" charset="0"/>
                </a:rPr>
                <a:t>^</a:t>
              </a:r>
              <a:r>
                <a:rPr lang="ru-RU" sz="1300" b="0" i="0">
                  <a:latin typeface="Cambria Math" panose="02040503050406030204" pitchFamily="18" charset="0"/>
                </a:rPr>
                <a:t>ЗН</a:t>
              </a:r>
              <a:endParaRPr lang="ru-RU" sz="1300"/>
            </a:p>
          </xdr:txBody>
        </xdr:sp>
      </mc:Fallback>
    </mc:AlternateContent>
    <xdr:clientData/>
  </xdr:oneCellAnchor>
  <xdr:oneCellAnchor>
    <xdr:from>
      <xdr:col>22</xdr:col>
      <xdr:colOff>238126</xdr:colOff>
      <xdr:row>12</xdr:row>
      <xdr:rowOff>47625</xdr:rowOff>
    </xdr:from>
    <xdr:ext cx="423770" cy="23230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0" name="TextBox 19"/>
            <xdr:cNvSpPr txBox="1"/>
          </xdr:nvSpPr>
          <xdr:spPr>
            <a:xfrm>
              <a:off x="20974051" y="4667250"/>
              <a:ext cx="423770" cy="23230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ru-RU" sz="1300" b="0" i="1">
                            <a:latin typeface="Cambria Math"/>
                          </a:rPr>
                        </m:ctrlPr>
                      </m:sSubSupPr>
                      <m:e>
                        <m:r>
                          <a:rPr lang="en-US" sz="1300" b="0" i="1">
                            <a:latin typeface="Cambria Math" panose="02040503050406030204" pitchFamily="18" charset="0"/>
                          </a:rPr>
                          <m:t>𝐸</m:t>
                        </m:r>
                      </m:e>
                      <m:sub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тек.,</m:t>
                        </m:r>
                        <m:r>
                          <a:rPr lang="en-US" sz="1300" b="0" i="1">
                            <a:latin typeface="Cambria Math" panose="02040503050406030204" pitchFamily="18" charset="0"/>
                          </a:rPr>
                          <m:t>𝑖</m:t>
                        </m:r>
                      </m:sub>
                      <m:sup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ЗН</m:t>
                        </m:r>
                      </m:sup>
                    </m:sSubSup>
                  </m:oMath>
                </m:oMathPara>
              </a14:m>
              <a:endParaRPr lang="ru-RU" sz="1300"/>
            </a:p>
          </xdr:txBody>
        </xdr:sp>
      </mc:Choice>
      <mc:Fallback xmlns="">
        <xdr:sp macro="" textlink="">
          <xdr:nvSpPr>
            <xdr:cNvPr id="20" name="TextBox 19"/>
            <xdr:cNvSpPr txBox="1"/>
          </xdr:nvSpPr>
          <xdr:spPr>
            <a:xfrm>
              <a:off x="20974051" y="4667250"/>
              <a:ext cx="423770" cy="23230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300" b="0" i="0">
                  <a:latin typeface="Cambria Math" panose="02040503050406030204" pitchFamily="18" charset="0"/>
                </a:rPr>
                <a:t>𝐸</a:t>
              </a:r>
              <a:r>
                <a:rPr lang="ru-RU" sz="1300" b="0" i="0">
                  <a:latin typeface="Cambria Math" panose="02040503050406030204" pitchFamily="18" charset="0"/>
                </a:rPr>
                <a:t>_(тек.,</a:t>
              </a:r>
              <a:r>
                <a:rPr lang="en-US" sz="1300" b="0" i="0">
                  <a:latin typeface="Cambria Math" panose="02040503050406030204" pitchFamily="18" charset="0"/>
                </a:rPr>
                <a:t>𝑖</a:t>
              </a:r>
              <a:r>
                <a:rPr lang="ru-RU" sz="1300" b="0" i="0">
                  <a:latin typeface="Cambria Math" panose="02040503050406030204" pitchFamily="18" charset="0"/>
                </a:rPr>
                <a:t>)</a:t>
              </a:r>
              <a:r>
                <a:rPr lang="en-US" sz="1300" b="0" i="0">
                  <a:latin typeface="Cambria Math" panose="02040503050406030204" pitchFamily="18" charset="0"/>
                </a:rPr>
                <a:t>^</a:t>
              </a:r>
              <a:r>
                <a:rPr lang="ru-RU" sz="1300" b="0" i="0">
                  <a:latin typeface="Cambria Math" panose="02040503050406030204" pitchFamily="18" charset="0"/>
                </a:rPr>
                <a:t>ЗН</a:t>
              </a:r>
              <a:endParaRPr lang="ru-RU" sz="1300"/>
            </a:p>
          </xdr:txBody>
        </xdr:sp>
      </mc:Fallback>
    </mc:AlternateContent>
    <xdr:clientData/>
  </xdr:oneCellAnchor>
  <xdr:oneCellAnchor>
    <xdr:from>
      <xdr:col>14</xdr:col>
      <xdr:colOff>66751</xdr:colOff>
      <xdr:row>3</xdr:row>
      <xdr:rowOff>38325</xdr:rowOff>
    </xdr:from>
    <xdr:ext cx="2545821" cy="65563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1" name="TextBox 20"/>
            <xdr:cNvSpPr txBox="1"/>
          </xdr:nvSpPr>
          <xdr:spPr>
            <a:xfrm>
              <a:off x="13544626" y="371700"/>
              <a:ext cx="2545821" cy="65563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800" i="1">
                            <a:latin typeface="Cambria Math"/>
                          </a:rPr>
                        </m:ctrlPr>
                      </m:sSubPr>
                      <m:e>
                        <m:r>
                          <a:rPr lang="ru-RU" sz="1800" b="0" i="1">
                            <a:latin typeface="Cambria Math" panose="02040503050406030204" pitchFamily="18" charset="0"/>
                          </a:rPr>
                          <m:t>ИНП</m:t>
                        </m:r>
                      </m:e>
                      <m:sub>
                        <m:r>
                          <a:rPr lang="en-US" sz="1800" b="0" i="1">
                            <a:latin typeface="Cambria Math" panose="02040503050406030204" pitchFamily="18" charset="0"/>
                          </a:rPr>
                          <m:t>𝑖</m:t>
                        </m:r>
                      </m:sub>
                    </m:sSub>
                    <m:r>
                      <a:rPr lang="en-US" sz="1800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en-US" sz="1800" i="1">
                            <a:latin typeface="Cambria Math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en-US" sz="1800" i="1">
                                <a:latin typeface="Cambria Math"/>
                              </a:rPr>
                            </m:ctrlPr>
                          </m:sSubPr>
                          <m:e>
                            <m:r>
                              <a:rPr lang="ru-RU" sz="1800" b="0" i="1">
                                <a:latin typeface="Cambria Math" panose="02040503050406030204" pitchFamily="18" charset="0"/>
                              </a:rPr>
                              <m:t>НП</m:t>
                            </m:r>
                          </m:e>
                          <m:sub>
                            <m:r>
                              <a:rPr lang="en-US" sz="1800" b="0" i="1">
                                <a:latin typeface="Cambria Math" panose="02040503050406030204" pitchFamily="18" charset="0"/>
                              </a:rPr>
                              <m:t>𝑖</m:t>
                            </m:r>
                          </m:sub>
                        </m:sSub>
                      </m:num>
                      <m:den>
                        <m:sSub>
                          <m:sSubPr>
                            <m:ctrlPr>
                              <a:rPr lang="en-US" sz="1800" i="1">
                                <a:latin typeface="Cambria Math"/>
                              </a:rPr>
                            </m:ctrlPr>
                          </m:sSubPr>
                          <m:e>
                            <m:r>
                              <a:rPr lang="ru-RU" sz="1800" b="0" i="1">
                                <a:latin typeface="Cambria Math" panose="02040503050406030204" pitchFamily="18" charset="0"/>
                              </a:rPr>
                              <m:t>Н</m:t>
                            </m:r>
                          </m:e>
                          <m:sub>
                            <m:r>
                              <a:rPr lang="en-US" sz="1800" b="0" i="1">
                                <a:latin typeface="Cambria Math" panose="02040503050406030204" pitchFamily="18" charset="0"/>
                              </a:rPr>
                              <m:t>𝑖</m:t>
                            </m:r>
                          </m:sub>
                        </m:sSub>
                      </m:den>
                    </m:f>
                    <m:r>
                      <m:rPr>
                        <m:sty m:val="p"/>
                      </m:rPr>
                      <a:rPr lang="ru-RU" sz="1800" i="0">
                        <a:latin typeface="Cambria Math" panose="02040503050406030204" pitchFamily="18" charset="0"/>
                      </a:rPr>
                      <m:t>x</m:t>
                    </m:r>
                    <m:f>
                      <m:fPr>
                        <m:ctrlPr>
                          <a:rPr lang="ru-RU" sz="1800" i="1">
                            <a:latin typeface="Cambria Math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ru-RU" sz="1800" i="1">
                                <a:latin typeface="Cambria Math"/>
                              </a:rPr>
                            </m:ctrlPr>
                          </m:sSubPr>
                          <m:e>
                            <m:r>
                              <a:rPr lang="ru-RU" sz="1800" i="1">
                                <a:latin typeface="Cambria Math" panose="02040503050406030204" pitchFamily="18" charset="0"/>
                              </a:rPr>
                              <m:t>∑</m:t>
                            </m:r>
                            <m:r>
                              <a:rPr lang="ru-RU" sz="1800" b="0" i="1">
                                <a:latin typeface="Cambria Math" panose="02040503050406030204" pitchFamily="18" charset="0"/>
                              </a:rPr>
                              <m:t>Н</m:t>
                            </m:r>
                          </m:e>
                          <m:sub>
                            <m:r>
                              <a:rPr lang="en-US" sz="1800" b="0" i="1">
                                <a:latin typeface="Cambria Math" panose="02040503050406030204" pitchFamily="18" charset="0"/>
                              </a:rPr>
                              <m:t>𝑖</m:t>
                            </m:r>
                          </m:sub>
                        </m:sSub>
                      </m:num>
                      <m:den>
                        <m:r>
                          <a:rPr lang="ru-RU" sz="1800" i="1">
                            <a:latin typeface="Cambria Math" panose="02040503050406030204" pitchFamily="18" charset="0"/>
                          </a:rPr>
                          <m:t>∑</m:t>
                        </m:r>
                        <m:sSub>
                          <m:sSubPr>
                            <m:ctrlPr>
                              <a:rPr lang="ru-RU" sz="1800" i="1">
                                <a:latin typeface="Cambria Math"/>
                              </a:rPr>
                            </m:ctrlPr>
                          </m:sSubPr>
                          <m:e>
                            <m:r>
                              <a:rPr lang="ru-RU" sz="1800" b="0" i="1">
                                <a:latin typeface="Cambria Math" panose="02040503050406030204" pitchFamily="18" charset="0"/>
                              </a:rPr>
                              <m:t>НП</m:t>
                            </m:r>
                          </m:e>
                          <m:sub>
                            <m:r>
                              <a:rPr lang="en-US" sz="1800" b="0" i="1">
                                <a:latin typeface="Cambria Math" panose="02040503050406030204" pitchFamily="18" charset="0"/>
                              </a:rPr>
                              <m:t>𝑖</m:t>
                            </m:r>
                          </m:sub>
                        </m:sSub>
                      </m:den>
                    </m:f>
                    <m:r>
                      <m:rPr>
                        <m:sty m:val="p"/>
                      </m:rPr>
                      <a:rPr lang="en-US" sz="1800" i="1">
                        <a:latin typeface="Cambria Math" panose="02040503050406030204" pitchFamily="18" charset="0"/>
                      </a:rPr>
                      <m:t>x</m:t>
                    </m:r>
                    <m:sSub>
                      <m:sSubPr>
                        <m:ctrlPr>
                          <a:rPr lang="en-US" sz="1800" i="1">
                            <a:latin typeface="Cambria Math"/>
                          </a:rPr>
                        </m:ctrlPr>
                      </m:sSubPr>
                      <m:e>
                        <m:r>
                          <a:rPr lang="ru-RU" sz="1800" b="0" i="1">
                            <a:latin typeface="Cambria Math" panose="02040503050406030204" pitchFamily="18" charset="0"/>
                          </a:rPr>
                          <m:t>К</m:t>
                        </m:r>
                      </m:e>
                      <m:sub>
                        <m:r>
                          <a:rPr lang="en-US" sz="1800" b="0" i="1">
                            <a:latin typeface="Cambria Math" panose="02040503050406030204" pitchFamily="18" charset="0"/>
                          </a:rPr>
                          <m:t>𝑖</m:t>
                        </m:r>
                      </m:sub>
                    </m:sSub>
                  </m:oMath>
                </m:oMathPara>
              </a14:m>
              <a:endParaRPr lang="ru-RU" sz="1800">
                <a:latin typeface="Times New Roman" panose="02020603050405020304" pitchFamily="18" charset="0"/>
                <a:cs typeface="Times New Roman" panose="02020603050405020304" pitchFamily="18" charset="0"/>
              </a:endParaRPr>
            </a:p>
          </xdr:txBody>
        </xdr:sp>
      </mc:Choice>
      <mc:Fallback xmlns="">
        <xdr:sp macro="" textlink="">
          <xdr:nvSpPr>
            <xdr:cNvPr id="21" name="TextBox 20"/>
            <xdr:cNvSpPr txBox="1"/>
          </xdr:nvSpPr>
          <xdr:spPr>
            <a:xfrm>
              <a:off x="13544626" y="371700"/>
              <a:ext cx="2545821" cy="65563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:r>
                <a:rPr lang="en-US" sz="1800" i="0">
                  <a:latin typeface="Cambria Math" panose="02040503050406030204" pitchFamily="18" charset="0"/>
                </a:rPr>
                <a:t>〖</a:t>
              </a:r>
              <a:r>
                <a:rPr lang="ru-RU" sz="1800" b="0" i="0">
                  <a:latin typeface="Cambria Math" panose="02040503050406030204" pitchFamily="18" charset="0"/>
                </a:rPr>
                <a:t>ИНП</a:t>
              </a:r>
              <a:r>
                <a:rPr lang="en-US" sz="1800" b="0" i="0">
                  <a:latin typeface="Cambria Math" panose="02040503050406030204" pitchFamily="18" charset="0"/>
                </a:rPr>
                <a:t>〗_𝑖</a:t>
              </a:r>
              <a:r>
                <a:rPr lang="en-US" sz="1800" i="0">
                  <a:latin typeface="Cambria Math" panose="02040503050406030204" pitchFamily="18" charset="0"/>
                </a:rPr>
                <a:t>=〖</a:t>
              </a:r>
              <a:r>
                <a:rPr lang="ru-RU" sz="1800" b="0" i="0">
                  <a:latin typeface="Cambria Math" panose="02040503050406030204" pitchFamily="18" charset="0"/>
                </a:rPr>
                <a:t>НП</a:t>
              </a:r>
              <a:r>
                <a:rPr lang="en-US" sz="1800" b="0" i="0">
                  <a:latin typeface="Cambria Math" panose="02040503050406030204" pitchFamily="18" charset="0"/>
                </a:rPr>
                <a:t>〗_𝑖/</a:t>
              </a:r>
              <a:r>
                <a:rPr lang="ru-RU" sz="1800" b="0" i="0">
                  <a:latin typeface="Cambria Math" panose="02040503050406030204" pitchFamily="18" charset="0"/>
                </a:rPr>
                <a:t>Н</a:t>
              </a:r>
              <a:r>
                <a:rPr lang="en-US" sz="1800" b="0" i="0">
                  <a:latin typeface="Cambria Math" panose="02040503050406030204" pitchFamily="18" charset="0"/>
                </a:rPr>
                <a:t>_𝑖 </a:t>
              </a:r>
              <a:r>
                <a:rPr lang="ru-RU" sz="1800" b="0" i="0">
                  <a:latin typeface="Cambria Math" panose="02040503050406030204" pitchFamily="18" charset="0"/>
                </a:rPr>
                <a:t> </a:t>
              </a:r>
              <a:r>
                <a:rPr lang="ru-RU" sz="1800" i="0">
                  <a:latin typeface="Cambria Math" panose="02040503050406030204" pitchFamily="18" charset="0"/>
                </a:rPr>
                <a:t>x 〖∑</a:t>
              </a:r>
              <a:r>
                <a:rPr lang="ru-RU" sz="1800" b="0" i="0">
                  <a:latin typeface="Cambria Math" panose="02040503050406030204" pitchFamily="18" charset="0"/>
                </a:rPr>
                <a:t>Н〗_</a:t>
              </a:r>
              <a:r>
                <a:rPr lang="en-US" sz="1800" b="0" i="0">
                  <a:latin typeface="Cambria Math" panose="02040503050406030204" pitchFamily="18" charset="0"/>
                </a:rPr>
                <a:t>𝑖</a:t>
              </a:r>
              <a:r>
                <a:rPr lang="ru-RU" sz="1800" b="0" i="0">
                  <a:latin typeface="Cambria Math" panose="02040503050406030204" pitchFamily="18" charset="0"/>
                </a:rPr>
                <a:t>/(</a:t>
              </a:r>
              <a:r>
                <a:rPr lang="ru-RU" sz="1800" i="0">
                  <a:latin typeface="Cambria Math" panose="02040503050406030204" pitchFamily="18" charset="0"/>
                </a:rPr>
                <a:t>∑〖</a:t>
              </a:r>
              <a:r>
                <a:rPr lang="ru-RU" sz="1800" b="0" i="0">
                  <a:latin typeface="Cambria Math" panose="02040503050406030204" pitchFamily="18" charset="0"/>
                </a:rPr>
                <a:t>НП〗_</a:t>
              </a:r>
              <a:r>
                <a:rPr lang="en-US" sz="1800" b="0" i="0">
                  <a:latin typeface="Cambria Math" panose="02040503050406030204" pitchFamily="18" charset="0"/>
                </a:rPr>
                <a:t>𝑖 </a:t>
              </a:r>
              <a:r>
                <a:rPr lang="ru-RU" sz="1800" b="0" i="0">
                  <a:latin typeface="Cambria Math" panose="02040503050406030204" pitchFamily="18" charset="0"/>
                </a:rPr>
                <a:t>)</a:t>
              </a:r>
              <a:r>
                <a:rPr lang="en-US" sz="1800" b="0" i="0">
                  <a:latin typeface="Cambria Math" panose="02040503050406030204" pitchFamily="18" charset="0"/>
                </a:rPr>
                <a:t> </a:t>
              </a:r>
              <a:r>
                <a:rPr lang="en-US" sz="1800" i="0">
                  <a:latin typeface="Cambria Math" panose="02040503050406030204" pitchFamily="18" charset="0"/>
                </a:rPr>
                <a:t>x</a:t>
              </a:r>
              <a:r>
                <a:rPr lang="ru-RU" sz="1800" b="0" i="0">
                  <a:latin typeface="Cambria Math" panose="02040503050406030204" pitchFamily="18" charset="0"/>
                </a:rPr>
                <a:t>К</a:t>
              </a:r>
              <a:r>
                <a:rPr lang="en-US" sz="1800" b="0" i="0">
                  <a:latin typeface="Cambria Math" panose="02040503050406030204" pitchFamily="18" charset="0"/>
                </a:rPr>
                <a:t>_𝑖</a:t>
              </a:r>
              <a:endParaRPr lang="ru-RU" sz="1800">
                <a:latin typeface="Times New Roman" panose="02020603050405020304" pitchFamily="18" charset="0"/>
                <a:cs typeface="Times New Roman" panose="02020603050405020304" pitchFamily="18" charset="0"/>
              </a:endParaRPr>
            </a:p>
          </xdr:txBody>
        </xdr:sp>
      </mc:Fallback>
    </mc:AlternateContent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ntergov.%20Relations\Stavropolsky%20Kr\Project%202005\Models\&#1056;&#1072;&#1081;&#1086;&#1085;&#1085;&#1099;&#1077;%20&#1060;&#1060;&#1055;&#1055;\new\&#1056;&#1060;&#1060;&#1055;&#1055;%20&#1057;&#1086;&#1074;&#1077;&#1090;&#1089;&#1082;&#1080;&#1081;%202006%2020.12.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k214_1\LOCALS~1\Temp\Rar$DI84.5235\&#1060;&#1060;&#1055;&#105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вод"/>
      <sheetName val="Данные"/>
      <sheetName val="Настройка расчета ИБР"/>
      <sheetName val="Настройка расчета БО"/>
      <sheetName val="РЕЗУЛЬТАТ"/>
      <sheetName val="Коэффициенты"/>
      <sheetName val="Расчет ИБР"/>
      <sheetName val="ИБР"/>
      <sheetName val="Расчет дотаций"/>
      <sheetName val="Вспомогательный"/>
      <sheetName val="Диаграммы"/>
      <sheetName val="Рис ИБР"/>
      <sheetName val="Рис1"/>
      <sheetName val="Рис2"/>
      <sheetName val="Рис3"/>
      <sheetName val="Рис4"/>
      <sheetName val="Рис5"/>
      <sheetName val="Рис6"/>
      <sheetName val="Рис7"/>
      <sheetName val="Рис8"/>
      <sheetName val="Сравнение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8">
          <cell r="A18">
            <v>1</v>
          </cell>
        </row>
      </sheetData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вод"/>
      <sheetName val="РЕЗУЛЬТАТ МР"/>
      <sheetName val="РЕЗУЛЬТАТ+1"/>
      <sheetName val="Данные"/>
      <sheetName val="РАСЧЕТ ТРАНСФЕРТОВ"/>
      <sheetName val="Коэф+1"/>
      <sheetName val="Настройка ИБР"/>
      <sheetName val="Нормативы"/>
      <sheetName val="Доходы+1"/>
      <sheetName val="Рис ИБР"/>
      <sheetName val="РАСЧЕТ ИБР+1"/>
      <sheetName val="ИБР+1"/>
      <sheetName val="Расходы+1"/>
      <sheetName val="Диаграммы"/>
      <sheetName val="Рис 1"/>
      <sheetName val="Рис 2"/>
      <sheetName val="Рис 3"/>
      <sheetName val="Вспомогательный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>
        <row r="3">
          <cell r="A3">
            <v>1</v>
          </cell>
        </row>
        <row r="33">
          <cell r="J33" t="str">
            <v>включить</v>
          </cell>
        </row>
        <row r="34">
          <cell r="J34" t="str">
            <v>исключить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38"/>
  <sheetViews>
    <sheetView zoomScale="70" zoomScaleNormal="70" workbookViewId="0">
      <pane xSplit="3" ySplit="14" topLeftCell="R15" activePane="bottomRight" state="frozen"/>
      <selection pane="topRight" activeCell="C1" sqref="C1"/>
      <selection pane="bottomLeft" activeCell="A6" sqref="A6"/>
      <selection pane="bottomRight" activeCell="C15" sqref="C15"/>
    </sheetView>
  </sheetViews>
  <sheetFormatPr defaultRowHeight="12.75" x14ac:dyDescent="0.2"/>
  <cols>
    <col min="1" max="1" width="9.28515625" style="70" bestFit="1" customWidth="1"/>
    <col min="2" max="2" width="31.5703125" style="73" customWidth="1"/>
    <col min="3" max="3" width="15.85546875" style="73" customWidth="1"/>
    <col min="4" max="4" width="14.28515625" style="74" customWidth="1"/>
    <col min="5" max="5" width="16.28515625" style="75" bestFit="1" customWidth="1"/>
    <col min="6" max="6" width="15.28515625" style="75" customWidth="1"/>
    <col min="7" max="9" width="11.5703125" style="75" bestFit="1" customWidth="1"/>
    <col min="10" max="10" width="15" style="75" customWidth="1"/>
    <col min="11" max="11" width="13.28515625" style="76" customWidth="1"/>
    <col min="12" max="12" width="13.42578125" style="75" customWidth="1"/>
    <col min="13" max="15" width="11.5703125" style="75" bestFit="1" customWidth="1"/>
    <col min="16" max="16" width="16.28515625" style="75" customWidth="1"/>
    <col min="17" max="17" width="14.140625" style="75" customWidth="1"/>
    <col min="18" max="20" width="11.5703125" style="70" bestFit="1" customWidth="1"/>
    <col min="21" max="21" width="18.42578125" style="70" bestFit="1" customWidth="1"/>
    <col min="22" max="22" width="13.7109375" style="70" customWidth="1"/>
    <col min="23" max="23" width="14" style="70" customWidth="1"/>
    <col min="24" max="26" width="11.5703125" style="70" bestFit="1" customWidth="1"/>
    <col min="27" max="29" width="12.5703125" style="70" bestFit="1" customWidth="1"/>
    <col min="30" max="32" width="10.42578125" style="70" customWidth="1"/>
    <col min="33" max="33" width="14.140625" style="70" customWidth="1"/>
    <col min="34" max="34" width="16.42578125" style="70" customWidth="1"/>
    <col min="35" max="35" width="15" style="70" customWidth="1"/>
    <col min="36" max="36" width="12.140625" style="70" customWidth="1"/>
    <col min="37" max="37" width="24.7109375" style="70" customWidth="1"/>
    <col min="38" max="38" width="19.7109375" style="70" customWidth="1"/>
    <col min="39" max="269" width="9.140625" style="70"/>
    <col min="270" max="270" width="18.140625" style="70" customWidth="1"/>
    <col min="271" max="271" width="0" style="70" hidden="1" customWidth="1"/>
    <col min="272" max="272" width="25.85546875" style="70" customWidth="1"/>
    <col min="273" max="273" width="31.5703125" style="70" customWidth="1"/>
    <col min="274" max="274" width="13.140625" style="70" bestFit="1" customWidth="1"/>
    <col min="275" max="275" width="17.42578125" style="70" customWidth="1"/>
    <col min="276" max="276" width="18.42578125" style="70" customWidth="1"/>
    <col min="277" max="277" width="11.7109375" style="70" customWidth="1"/>
    <col min="278" max="278" width="11.85546875" style="70" customWidth="1"/>
    <col min="279" max="279" width="13.42578125" style="70" customWidth="1"/>
    <col min="280" max="280" width="13.140625" style="70" bestFit="1" customWidth="1"/>
    <col min="281" max="281" width="15" style="70" customWidth="1"/>
    <col min="282" max="282" width="15.5703125" style="70" customWidth="1"/>
    <col min="283" max="283" width="15.28515625" style="70" customWidth="1"/>
    <col min="284" max="284" width="13.42578125" style="70" customWidth="1"/>
    <col min="285" max="285" width="15.5703125" style="70" customWidth="1"/>
    <col min="286" max="525" width="9.140625" style="70"/>
    <col min="526" max="526" width="18.140625" style="70" customWidth="1"/>
    <col min="527" max="527" width="0" style="70" hidden="1" customWidth="1"/>
    <col min="528" max="528" width="25.85546875" style="70" customWidth="1"/>
    <col min="529" max="529" width="31.5703125" style="70" customWidth="1"/>
    <col min="530" max="530" width="13.140625" style="70" bestFit="1" customWidth="1"/>
    <col min="531" max="531" width="17.42578125" style="70" customWidth="1"/>
    <col min="532" max="532" width="18.42578125" style="70" customWidth="1"/>
    <col min="533" max="533" width="11.7109375" style="70" customWidth="1"/>
    <col min="534" max="534" width="11.85546875" style="70" customWidth="1"/>
    <col min="535" max="535" width="13.42578125" style="70" customWidth="1"/>
    <col min="536" max="536" width="13.140625" style="70" bestFit="1" customWidth="1"/>
    <col min="537" max="537" width="15" style="70" customWidth="1"/>
    <col min="538" max="538" width="15.5703125" style="70" customWidth="1"/>
    <col min="539" max="539" width="15.28515625" style="70" customWidth="1"/>
    <col min="540" max="540" width="13.42578125" style="70" customWidth="1"/>
    <col min="541" max="541" width="15.5703125" style="70" customWidth="1"/>
    <col min="542" max="781" width="9.140625" style="70"/>
    <col min="782" max="782" width="18.140625" style="70" customWidth="1"/>
    <col min="783" max="783" width="0" style="70" hidden="1" customWidth="1"/>
    <col min="784" max="784" width="25.85546875" style="70" customWidth="1"/>
    <col min="785" max="785" width="31.5703125" style="70" customWidth="1"/>
    <col min="786" max="786" width="13.140625" style="70" bestFit="1" customWidth="1"/>
    <col min="787" max="787" width="17.42578125" style="70" customWidth="1"/>
    <col min="788" max="788" width="18.42578125" style="70" customWidth="1"/>
    <col min="789" max="789" width="11.7109375" style="70" customWidth="1"/>
    <col min="790" max="790" width="11.85546875" style="70" customWidth="1"/>
    <col min="791" max="791" width="13.42578125" style="70" customWidth="1"/>
    <col min="792" max="792" width="13.140625" style="70" bestFit="1" customWidth="1"/>
    <col min="793" max="793" width="15" style="70" customWidth="1"/>
    <col min="794" max="794" width="15.5703125" style="70" customWidth="1"/>
    <col min="795" max="795" width="15.28515625" style="70" customWidth="1"/>
    <col min="796" max="796" width="13.42578125" style="70" customWidth="1"/>
    <col min="797" max="797" width="15.5703125" style="70" customWidth="1"/>
    <col min="798" max="1037" width="9.140625" style="70"/>
    <col min="1038" max="1038" width="18.140625" style="70" customWidth="1"/>
    <col min="1039" max="1039" width="0" style="70" hidden="1" customWidth="1"/>
    <col min="1040" max="1040" width="25.85546875" style="70" customWidth="1"/>
    <col min="1041" max="1041" width="31.5703125" style="70" customWidth="1"/>
    <col min="1042" max="1042" width="13.140625" style="70" bestFit="1" customWidth="1"/>
    <col min="1043" max="1043" width="17.42578125" style="70" customWidth="1"/>
    <col min="1044" max="1044" width="18.42578125" style="70" customWidth="1"/>
    <col min="1045" max="1045" width="11.7109375" style="70" customWidth="1"/>
    <col min="1046" max="1046" width="11.85546875" style="70" customWidth="1"/>
    <col min="1047" max="1047" width="13.42578125" style="70" customWidth="1"/>
    <col min="1048" max="1048" width="13.140625" style="70" bestFit="1" customWidth="1"/>
    <col min="1049" max="1049" width="15" style="70" customWidth="1"/>
    <col min="1050" max="1050" width="15.5703125" style="70" customWidth="1"/>
    <col min="1051" max="1051" width="15.28515625" style="70" customWidth="1"/>
    <col min="1052" max="1052" width="13.42578125" style="70" customWidth="1"/>
    <col min="1053" max="1053" width="15.5703125" style="70" customWidth="1"/>
    <col min="1054" max="1293" width="9.140625" style="70"/>
    <col min="1294" max="1294" width="18.140625" style="70" customWidth="1"/>
    <col min="1295" max="1295" width="0" style="70" hidden="1" customWidth="1"/>
    <col min="1296" max="1296" width="25.85546875" style="70" customWidth="1"/>
    <col min="1297" max="1297" width="31.5703125" style="70" customWidth="1"/>
    <col min="1298" max="1298" width="13.140625" style="70" bestFit="1" customWidth="1"/>
    <col min="1299" max="1299" width="17.42578125" style="70" customWidth="1"/>
    <col min="1300" max="1300" width="18.42578125" style="70" customWidth="1"/>
    <col min="1301" max="1301" width="11.7109375" style="70" customWidth="1"/>
    <col min="1302" max="1302" width="11.85546875" style="70" customWidth="1"/>
    <col min="1303" max="1303" width="13.42578125" style="70" customWidth="1"/>
    <col min="1304" max="1304" width="13.140625" style="70" bestFit="1" customWidth="1"/>
    <col min="1305" max="1305" width="15" style="70" customWidth="1"/>
    <col min="1306" max="1306" width="15.5703125" style="70" customWidth="1"/>
    <col min="1307" max="1307" width="15.28515625" style="70" customWidth="1"/>
    <col min="1308" max="1308" width="13.42578125" style="70" customWidth="1"/>
    <col min="1309" max="1309" width="15.5703125" style="70" customWidth="1"/>
    <col min="1310" max="1549" width="9.140625" style="70"/>
    <col min="1550" max="1550" width="18.140625" style="70" customWidth="1"/>
    <col min="1551" max="1551" width="0" style="70" hidden="1" customWidth="1"/>
    <col min="1552" max="1552" width="25.85546875" style="70" customWidth="1"/>
    <col min="1553" max="1553" width="31.5703125" style="70" customWidth="1"/>
    <col min="1554" max="1554" width="13.140625" style="70" bestFit="1" customWidth="1"/>
    <col min="1555" max="1555" width="17.42578125" style="70" customWidth="1"/>
    <col min="1556" max="1556" width="18.42578125" style="70" customWidth="1"/>
    <col min="1557" max="1557" width="11.7109375" style="70" customWidth="1"/>
    <col min="1558" max="1558" width="11.85546875" style="70" customWidth="1"/>
    <col min="1559" max="1559" width="13.42578125" style="70" customWidth="1"/>
    <col min="1560" max="1560" width="13.140625" style="70" bestFit="1" customWidth="1"/>
    <col min="1561" max="1561" width="15" style="70" customWidth="1"/>
    <col min="1562" max="1562" width="15.5703125" style="70" customWidth="1"/>
    <col min="1563" max="1563" width="15.28515625" style="70" customWidth="1"/>
    <col min="1564" max="1564" width="13.42578125" style="70" customWidth="1"/>
    <col min="1565" max="1565" width="15.5703125" style="70" customWidth="1"/>
    <col min="1566" max="1805" width="9.140625" style="70"/>
    <col min="1806" max="1806" width="18.140625" style="70" customWidth="1"/>
    <col min="1807" max="1807" width="0" style="70" hidden="1" customWidth="1"/>
    <col min="1808" max="1808" width="25.85546875" style="70" customWidth="1"/>
    <col min="1809" max="1809" width="31.5703125" style="70" customWidth="1"/>
    <col min="1810" max="1810" width="13.140625" style="70" bestFit="1" customWidth="1"/>
    <col min="1811" max="1811" width="17.42578125" style="70" customWidth="1"/>
    <col min="1812" max="1812" width="18.42578125" style="70" customWidth="1"/>
    <col min="1813" max="1813" width="11.7109375" style="70" customWidth="1"/>
    <col min="1814" max="1814" width="11.85546875" style="70" customWidth="1"/>
    <col min="1815" max="1815" width="13.42578125" style="70" customWidth="1"/>
    <col min="1816" max="1816" width="13.140625" style="70" bestFit="1" customWidth="1"/>
    <col min="1817" max="1817" width="15" style="70" customWidth="1"/>
    <col min="1818" max="1818" width="15.5703125" style="70" customWidth="1"/>
    <col min="1819" max="1819" width="15.28515625" style="70" customWidth="1"/>
    <col min="1820" max="1820" width="13.42578125" style="70" customWidth="1"/>
    <col min="1821" max="1821" width="15.5703125" style="70" customWidth="1"/>
    <col min="1822" max="2061" width="9.140625" style="70"/>
    <col min="2062" max="2062" width="18.140625" style="70" customWidth="1"/>
    <col min="2063" max="2063" width="0" style="70" hidden="1" customWidth="1"/>
    <col min="2064" max="2064" width="25.85546875" style="70" customWidth="1"/>
    <col min="2065" max="2065" width="31.5703125" style="70" customWidth="1"/>
    <col min="2066" max="2066" width="13.140625" style="70" bestFit="1" customWidth="1"/>
    <col min="2067" max="2067" width="17.42578125" style="70" customWidth="1"/>
    <col min="2068" max="2068" width="18.42578125" style="70" customWidth="1"/>
    <col min="2069" max="2069" width="11.7109375" style="70" customWidth="1"/>
    <col min="2070" max="2070" width="11.85546875" style="70" customWidth="1"/>
    <col min="2071" max="2071" width="13.42578125" style="70" customWidth="1"/>
    <col min="2072" max="2072" width="13.140625" style="70" bestFit="1" customWidth="1"/>
    <col min="2073" max="2073" width="15" style="70" customWidth="1"/>
    <col min="2074" max="2074" width="15.5703125" style="70" customWidth="1"/>
    <col min="2075" max="2075" width="15.28515625" style="70" customWidth="1"/>
    <col min="2076" max="2076" width="13.42578125" style="70" customWidth="1"/>
    <col min="2077" max="2077" width="15.5703125" style="70" customWidth="1"/>
    <col min="2078" max="2317" width="9.140625" style="70"/>
    <col min="2318" max="2318" width="18.140625" style="70" customWidth="1"/>
    <col min="2319" max="2319" width="0" style="70" hidden="1" customWidth="1"/>
    <col min="2320" max="2320" width="25.85546875" style="70" customWidth="1"/>
    <col min="2321" max="2321" width="31.5703125" style="70" customWidth="1"/>
    <col min="2322" max="2322" width="13.140625" style="70" bestFit="1" customWidth="1"/>
    <col min="2323" max="2323" width="17.42578125" style="70" customWidth="1"/>
    <col min="2324" max="2324" width="18.42578125" style="70" customWidth="1"/>
    <col min="2325" max="2325" width="11.7109375" style="70" customWidth="1"/>
    <col min="2326" max="2326" width="11.85546875" style="70" customWidth="1"/>
    <col min="2327" max="2327" width="13.42578125" style="70" customWidth="1"/>
    <col min="2328" max="2328" width="13.140625" style="70" bestFit="1" customWidth="1"/>
    <col min="2329" max="2329" width="15" style="70" customWidth="1"/>
    <col min="2330" max="2330" width="15.5703125" style="70" customWidth="1"/>
    <col min="2331" max="2331" width="15.28515625" style="70" customWidth="1"/>
    <col min="2332" max="2332" width="13.42578125" style="70" customWidth="1"/>
    <col min="2333" max="2333" width="15.5703125" style="70" customWidth="1"/>
    <col min="2334" max="2573" width="9.140625" style="70"/>
    <col min="2574" max="2574" width="18.140625" style="70" customWidth="1"/>
    <col min="2575" max="2575" width="0" style="70" hidden="1" customWidth="1"/>
    <col min="2576" max="2576" width="25.85546875" style="70" customWidth="1"/>
    <col min="2577" max="2577" width="31.5703125" style="70" customWidth="1"/>
    <col min="2578" max="2578" width="13.140625" style="70" bestFit="1" customWidth="1"/>
    <col min="2579" max="2579" width="17.42578125" style="70" customWidth="1"/>
    <col min="2580" max="2580" width="18.42578125" style="70" customWidth="1"/>
    <col min="2581" max="2581" width="11.7109375" style="70" customWidth="1"/>
    <col min="2582" max="2582" width="11.85546875" style="70" customWidth="1"/>
    <col min="2583" max="2583" width="13.42578125" style="70" customWidth="1"/>
    <col min="2584" max="2584" width="13.140625" style="70" bestFit="1" customWidth="1"/>
    <col min="2585" max="2585" width="15" style="70" customWidth="1"/>
    <col min="2586" max="2586" width="15.5703125" style="70" customWidth="1"/>
    <col min="2587" max="2587" width="15.28515625" style="70" customWidth="1"/>
    <col min="2588" max="2588" width="13.42578125" style="70" customWidth="1"/>
    <col min="2589" max="2589" width="15.5703125" style="70" customWidth="1"/>
    <col min="2590" max="2829" width="9.140625" style="70"/>
    <col min="2830" max="2830" width="18.140625" style="70" customWidth="1"/>
    <col min="2831" max="2831" width="0" style="70" hidden="1" customWidth="1"/>
    <col min="2832" max="2832" width="25.85546875" style="70" customWidth="1"/>
    <col min="2833" max="2833" width="31.5703125" style="70" customWidth="1"/>
    <col min="2834" max="2834" width="13.140625" style="70" bestFit="1" customWidth="1"/>
    <col min="2835" max="2835" width="17.42578125" style="70" customWidth="1"/>
    <col min="2836" max="2836" width="18.42578125" style="70" customWidth="1"/>
    <col min="2837" max="2837" width="11.7109375" style="70" customWidth="1"/>
    <col min="2838" max="2838" width="11.85546875" style="70" customWidth="1"/>
    <col min="2839" max="2839" width="13.42578125" style="70" customWidth="1"/>
    <col min="2840" max="2840" width="13.140625" style="70" bestFit="1" customWidth="1"/>
    <col min="2841" max="2841" width="15" style="70" customWidth="1"/>
    <col min="2842" max="2842" width="15.5703125" style="70" customWidth="1"/>
    <col min="2843" max="2843" width="15.28515625" style="70" customWidth="1"/>
    <col min="2844" max="2844" width="13.42578125" style="70" customWidth="1"/>
    <col min="2845" max="2845" width="15.5703125" style="70" customWidth="1"/>
    <col min="2846" max="3085" width="9.140625" style="70"/>
    <col min="3086" max="3086" width="18.140625" style="70" customWidth="1"/>
    <col min="3087" max="3087" width="0" style="70" hidden="1" customWidth="1"/>
    <col min="3088" max="3088" width="25.85546875" style="70" customWidth="1"/>
    <col min="3089" max="3089" width="31.5703125" style="70" customWidth="1"/>
    <col min="3090" max="3090" width="13.140625" style="70" bestFit="1" customWidth="1"/>
    <col min="3091" max="3091" width="17.42578125" style="70" customWidth="1"/>
    <col min="3092" max="3092" width="18.42578125" style="70" customWidth="1"/>
    <col min="3093" max="3093" width="11.7109375" style="70" customWidth="1"/>
    <col min="3094" max="3094" width="11.85546875" style="70" customWidth="1"/>
    <col min="3095" max="3095" width="13.42578125" style="70" customWidth="1"/>
    <col min="3096" max="3096" width="13.140625" style="70" bestFit="1" customWidth="1"/>
    <col min="3097" max="3097" width="15" style="70" customWidth="1"/>
    <col min="3098" max="3098" width="15.5703125" style="70" customWidth="1"/>
    <col min="3099" max="3099" width="15.28515625" style="70" customWidth="1"/>
    <col min="3100" max="3100" width="13.42578125" style="70" customWidth="1"/>
    <col min="3101" max="3101" width="15.5703125" style="70" customWidth="1"/>
    <col min="3102" max="3341" width="9.140625" style="70"/>
    <col min="3342" max="3342" width="18.140625" style="70" customWidth="1"/>
    <col min="3343" max="3343" width="0" style="70" hidden="1" customWidth="1"/>
    <col min="3344" max="3344" width="25.85546875" style="70" customWidth="1"/>
    <col min="3345" max="3345" width="31.5703125" style="70" customWidth="1"/>
    <col min="3346" max="3346" width="13.140625" style="70" bestFit="1" customWidth="1"/>
    <col min="3347" max="3347" width="17.42578125" style="70" customWidth="1"/>
    <col min="3348" max="3348" width="18.42578125" style="70" customWidth="1"/>
    <col min="3349" max="3349" width="11.7109375" style="70" customWidth="1"/>
    <col min="3350" max="3350" width="11.85546875" style="70" customWidth="1"/>
    <col min="3351" max="3351" width="13.42578125" style="70" customWidth="1"/>
    <col min="3352" max="3352" width="13.140625" style="70" bestFit="1" customWidth="1"/>
    <col min="3353" max="3353" width="15" style="70" customWidth="1"/>
    <col min="3354" max="3354" width="15.5703125" style="70" customWidth="1"/>
    <col min="3355" max="3355" width="15.28515625" style="70" customWidth="1"/>
    <col min="3356" max="3356" width="13.42578125" style="70" customWidth="1"/>
    <col min="3357" max="3357" width="15.5703125" style="70" customWidth="1"/>
    <col min="3358" max="3597" width="9.140625" style="70"/>
    <col min="3598" max="3598" width="18.140625" style="70" customWidth="1"/>
    <col min="3599" max="3599" width="0" style="70" hidden="1" customWidth="1"/>
    <col min="3600" max="3600" width="25.85546875" style="70" customWidth="1"/>
    <col min="3601" max="3601" width="31.5703125" style="70" customWidth="1"/>
    <col min="3602" max="3602" width="13.140625" style="70" bestFit="1" customWidth="1"/>
    <col min="3603" max="3603" width="17.42578125" style="70" customWidth="1"/>
    <col min="3604" max="3604" width="18.42578125" style="70" customWidth="1"/>
    <col min="3605" max="3605" width="11.7109375" style="70" customWidth="1"/>
    <col min="3606" max="3606" width="11.85546875" style="70" customWidth="1"/>
    <col min="3607" max="3607" width="13.42578125" style="70" customWidth="1"/>
    <col min="3608" max="3608" width="13.140625" style="70" bestFit="1" customWidth="1"/>
    <col min="3609" max="3609" width="15" style="70" customWidth="1"/>
    <col min="3610" max="3610" width="15.5703125" style="70" customWidth="1"/>
    <col min="3611" max="3611" width="15.28515625" style="70" customWidth="1"/>
    <col min="3612" max="3612" width="13.42578125" style="70" customWidth="1"/>
    <col min="3613" max="3613" width="15.5703125" style="70" customWidth="1"/>
    <col min="3614" max="3853" width="9.140625" style="70"/>
    <col min="3854" max="3854" width="18.140625" style="70" customWidth="1"/>
    <col min="3855" max="3855" width="0" style="70" hidden="1" customWidth="1"/>
    <col min="3856" max="3856" width="25.85546875" style="70" customWidth="1"/>
    <col min="3857" max="3857" width="31.5703125" style="70" customWidth="1"/>
    <col min="3858" max="3858" width="13.140625" style="70" bestFit="1" customWidth="1"/>
    <col min="3859" max="3859" width="17.42578125" style="70" customWidth="1"/>
    <col min="3860" max="3860" width="18.42578125" style="70" customWidth="1"/>
    <col min="3861" max="3861" width="11.7109375" style="70" customWidth="1"/>
    <col min="3862" max="3862" width="11.85546875" style="70" customWidth="1"/>
    <col min="3863" max="3863" width="13.42578125" style="70" customWidth="1"/>
    <col min="3864" max="3864" width="13.140625" style="70" bestFit="1" customWidth="1"/>
    <col min="3865" max="3865" width="15" style="70" customWidth="1"/>
    <col min="3866" max="3866" width="15.5703125" style="70" customWidth="1"/>
    <col min="3867" max="3867" width="15.28515625" style="70" customWidth="1"/>
    <col min="3868" max="3868" width="13.42578125" style="70" customWidth="1"/>
    <col min="3869" max="3869" width="15.5703125" style="70" customWidth="1"/>
    <col min="3870" max="4109" width="9.140625" style="70"/>
    <col min="4110" max="4110" width="18.140625" style="70" customWidth="1"/>
    <col min="4111" max="4111" width="0" style="70" hidden="1" customWidth="1"/>
    <col min="4112" max="4112" width="25.85546875" style="70" customWidth="1"/>
    <col min="4113" max="4113" width="31.5703125" style="70" customWidth="1"/>
    <col min="4114" max="4114" width="13.140625" style="70" bestFit="1" customWidth="1"/>
    <col min="4115" max="4115" width="17.42578125" style="70" customWidth="1"/>
    <col min="4116" max="4116" width="18.42578125" style="70" customWidth="1"/>
    <col min="4117" max="4117" width="11.7109375" style="70" customWidth="1"/>
    <col min="4118" max="4118" width="11.85546875" style="70" customWidth="1"/>
    <col min="4119" max="4119" width="13.42578125" style="70" customWidth="1"/>
    <col min="4120" max="4120" width="13.140625" style="70" bestFit="1" customWidth="1"/>
    <col min="4121" max="4121" width="15" style="70" customWidth="1"/>
    <col min="4122" max="4122" width="15.5703125" style="70" customWidth="1"/>
    <col min="4123" max="4123" width="15.28515625" style="70" customWidth="1"/>
    <col min="4124" max="4124" width="13.42578125" style="70" customWidth="1"/>
    <col min="4125" max="4125" width="15.5703125" style="70" customWidth="1"/>
    <col min="4126" max="4365" width="9.140625" style="70"/>
    <col min="4366" max="4366" width="18.140625" style="70" customWidth="1"/>
    <col min="4367" max="4367" width="0" style="70" hidden="1" customWidth="1"/>
    <col min="4368" max="4368" width="25.85546875" style="70" customWidth="1"/>
    <col min="4369" max="4369" width="31.5703125" style="70" customWidth="1"/>
    <col min="4370" max="4370" width="13.140625" style="70" bestFit="1" customWidth="1"/>
    <col min="4371" max="4371" width="17.42578125" style="70" customWidth="1"/>
    <col min="4372" max="4372" width="18.42578125" style="70" customWidth="1"/>
    <col min="4373" max="4373" width="11.7109375" style="70" customWidth="1"/>
    <col min="4374" max="4374" width="11.85546875" style="70" customWidth="1"/>
    <col min="4375" max="4375" width="13.42578125" style="70" customWidth="1"/>
    <col min="4376" max="4376" width="13.140625" style="70" bestFit="1" customWidth="1"/>
    <col min="4377" max="4377" width="15" style="70" customWidth="1"/>
    <col min="4378" max="4378" width="15.5703125" style="70" customWidth="1"/>
    <col min="4379" max="4379" width="15.28515625" style="70" customWidth="1"/>
    <col min="4380" max="4380" width="13.42578125" style="70" customWidth="1"/>
    <col min="4381" max="4381" width="15.5703125" style="70" customWidth="1"/>
    <col min="4382" max="4621" width="9.140625" style="70"/>
    <col min="4622" max="4622" width="18.140625" style="70" customWidth="1"/>
    <col min="4623" max="4623" width="0" style="70" hidden="1" customWidth="1"/>
    <col min="4624" max="4624" width="25.85546875" style="70" customWidth="1"/>
    <col min="4625" max="4625" width="31.5703125" style="70" customWidth="1"/>
    <col min="4626" max="4626" width="13.140625" style="70" bestFit="1" customWidth="1"/>
    <col min="4627" max="4627" width="17.42578125" style="70" customWidth="1"/>
    <col min="4628" max="4628" width="18.42578125" style="70" customWidth="1"/>
    <col min="4629" max="4629" width="11.7109375" style="70" customWidth="1"/>
    <col min="4630" max="4630" width="11.85546875" style="70" customWidth="1"/>
    <col min="4631" max="4631" width="13.42578125" style="70" customWidth="1"/>
    <col min="4632" max="4632" width="13.140625" style="70" bestFit="1" customWidth="1"/>
    <col min="4633" max="4633" width="15" style="70" customWidth="1"/>
    <col min="4634" max="4634" width="15.5703125" style="70" customWidth="1"/>
    <col min="4635" max="4635" width="15.28515625" style="70" customWidth="1"/>
    <col min="4636" max="4636" width="13.42578125" style="70" customWidth="1"/>
    <col min="4637" max="4637" width="15.5703125" style="70" customWidth="1"/>
    <col min="4638" max="4877" width="9.140625" style="70"/>
    <col min="4878" max="4878" width="18.140625" style="70" customWidth="1"/>
    <col min="4879" max="4879" width="0" style="70" hidden="1" customWidth="1"/>
    <col min="4880" max="4880" width="25.85546875" style="70" customWidth="1"/>
    <col min="4881" max="4881" width="31.5703125" style="70" customWidth="1"/>
    <col min="4882" max="4882" width="13.140625" style="70" bestFit="1" customWidth="1"/>
    <col min="4883" max="4883" width="17.42578125" style="70" customWidth="1"/>
    <col min="4884" max="4884" width="18.42578125" style="70" customWidth="1"/>
    <col min="4885" max="4885" width="11.7109375" style="70" customWidth="1"/>
    <col min="4886" max="4886" width="11.85546875" style="70" customWidth="1"/>
    <col min="4887" max="4887" width="13.42578125" style="70" customWidth="1"/>
    <col min="4888" max="4888" width="13.140625" style="70" bestFit="1" customWidth="1"/>
    <col min="4889" max="4889" width="15" style="70" customWidth="1"/>
    <col min="4890" max="4890" width="15.5703125" style="70" customWidth="1"/>
    <col min="4891" max="4891" width="15.28515625" style="70" customWidth="1"/>
    <col min="4892" max="4892" width="13.42578125" style="70" customWidth="1"/>
    <col min="4893" max="4893" width="15.5703125" style="70" customWidth="1"/>
    <col min="4894" max="5133" width="9.140625" style="70"/>
    <col min="5134" max="5134" width="18.140625" style="70" customWidth="1"/>
    <col min="5135" max="5135" width="0" style="70" hidden="1" customWidth="1"/>
    <col min="5136" max="5136" width="25.85546875" style="70" customWidth="1"/>
    <col min="5137" max="5137" width="31.5703125" style="70" customWidth="1"/>
    <col min="5138" max="5138" width="13.140625" style="70" bestFit="1" customWidth="1"/>
    <col min="5139" max="5139" width="17.42578125" style="70" customWidth="1"/>
    <col min="5140" max="5140" width="18.42578125" style="70" customWidth="1"/>
    <col min="5141" max="5141" width="11.7109375" style="70" customWidth="1"/>
    <col min="5142" max="5142" width="11.85546875" style="70" customWidth="1"/>
    <col min="5143" max="5143" width="13.42578125" style="70" customWidth="1"/>
    <col min="5144" max="5144" width="13.140625" style="70" bestFit="1" customWidth="1"/>
    <col min="5145" max="5145" width="15" style="70" customWidth="1"/>
    <col min="5146" max="5146" width="15.5703125" style="70" customWidth="1"/>
    <col min="5147" max="5147" width="15.28515625" style="70" customWidth="1"/>
    <col min="5148" max="5148" width="13.42578125" style="70" customWidth="1"/>
    <col min="5149" max="5149" width="15.5703125" style="70" customWidth="1"/>
    <col min="5150" max="5389" width="9.140625" style="70"/>
    <col min="5390" max="5390" width="18.140625" style="70" customWidth="1"/>
    <col min="5391" max="5391" width="0" style="70" hidden="1" customWidth="1"/>
    <col min="5392" max="5392" width="25.85546875" style="70" customWidth="1"/>
    <col min="5393" max="5393" width="31.5703125" style="70" customWidth="1"/>
    <col min="5394" max="5394" width="13.140625" style="70" bestFit="1" customWidth="1"/>
    <col min="5395" max="5395" width="17.42578125" style="70" customWidth="1"/>
    <col min="5396" max="5396" width="18.42578125" style="70" customWidth="1"/>
    <col min="5397" max="5397" width="11.7109375" style="70" customWidth="1"/>
    <col min="5398" max="5398" width="11.85546875" style="70" customWidth="1"/>
    <col min="5399" max="5399" width="13.42578125" style="70" customWidth="1"/>
    <col min="5400" max="5400" width="13.140625" style="70" bestFit="1" customWidth="1"/>
    <col min="5401" max="5401" width="15" style="70" customWidth="1"/>
    <col min="5402" max="5402" width="15.5703125" style="70" customWidth="1"/>
    <col min="5403" max="5403" width="15.28515625" style="70" customWidth="1"/>
    <col min="5404" max="5404" width="13.42578125" style="70" customWidth="1"/>
    <col min="5405" max="5405" width="15.5703125" style="70" customWidth="1"/>
    <col min="5406" max="5645" width="9.140625" style="70"/>
    <col min="5646" max="5646" width="18.140625" style="70" customWidth="1"/>
    <col min="5647" max="5647" width="0" style="70" hidden="1" customWidth="1"/>
    <col min="5648" max="5648" width="25.85546875" style="70" customWidth="1"/>
    <col min="5649" max="5649" width="31.5703125" style="70" customWidth="1"/>
    <col min="5650" max="5650" width="13.140625" style="70" bestFit="1" customWidth="1"/>
    <col min="5651" max="5651" width="17.42578125" style="70" customWidth="1"/>
    <col min="5652" max="5652" width="18.42578125" style="70" customWidth="1"/>
    <col min="5653" max="5653" width="11.7109375" style="70" customWidth="1"/>
    <col min="5654" max="5654" width="11.85546875" style="70" customWidth="1"/>
    <col min="5655" max="5655" width="13.42578125" style="70" customWidth="1"/>
    <col min="5656" max="5656" width="13.140625" style="70" bestFit="1" customWidth="1"/>
    <col min="5657" max="5657" width="15" style="70" customWidth="1"/>
    <col min="5658" max="5658" width="15.5703125" style="70" customWidth="1"/>
    <col min="5659" max="5659" width="15.28515625" style="70" customWidth="1"/>
    <col min="5660" max="5660" width="13.42578125" style="70" customWidth="1"/>
    <col min="5661" max="5661" width="15.5703125" style="70" customWidth="1"/>
    <col min="5662" max="5901" width="9.140625" style="70"/>
    <col min="5902" max="5902" width="18.140625" style="70" customWidth="1"/>
    <col min="5903" max="5903" width="0" style="70" hidden="1" customWidth="1"/>
    <col min="5904" max="5904" width="25.85546875" style="70" customWidth="1"/>
    <col min="5905" max="5905" width="31.5703125" style="70" customWidth="1"/>
    <col min="5906" max="5906" width="13.140625" style="70" bestFit="1" customWidth="1"/>
    <col min="5907" max="5907" width="17.42578125" style="70" customWidth="1"/>
    <col min="5908" max="5908" width="18.42578125" style="70" customWidth="1"/>
    <col min="5909" max="5909" width="11.7109375" style="70" customWidth="1"/>
    <col min="5910" max="5910" width="11.85546875" style="70" customWidth="1"/>
    <col min="5911" max="5911" width="13.42578125" style="70" customWidth="1"/>
    <col min="5912" max="5912" width="13.140625" style="70" bestFit="1" customWidth="1"/>
    <col min="5913" max="5913" width="15" style="70" customWidth="1"/>
    <col min="5914" max="5914" width="15.5703125" style="70" customWidth="1"/>
    <col min="5915" max="5915" width="15.28515625" style="70" customWidth="1"/>
    <col min="5916" max="5916" width="13.42578125" style="70" customWidth="1"/>
    <col min="5917" max="5917" width="15.5703125" style="70" customWidth="1"/>
    <col min="5918" max="6157" width="9.140625" style="70"/>
    <col min="6158" max="6158" width="18.140625" style="70" customWidth="1"/>
    <col min="6159" max="6159" width="0" style="70" hidden="1" customWidth="1"/>
    <col min="6160" max="6160" width="25.85546875" style="70" customWidth="1"/>
    <col min="6161" max="6161" width="31.5703125" style="70" customWidth="1"/>
    <col min="6162" max="6162" width="13.140625" style="70" bestFit="1" customWidth="1"/>
    <col min="6163" max="6163" width="17.42578125" style="70" customWidth="1"/>
    <col min="6164" max="6164" width="18.42578125" style="70" customWidth="1"/>
    <col min="6165" max="6165" width="11.7109375" style="70" customWidth="1"/>
    <col min="6166" max="6166" width="11.85546875" style="70" customWidth="1"/>
    <col min="6167" max="6167" width="13.42578125" style="70" customWidth="1"/>
    <col min="6168" max="6168" width="13.140625" style="70" bestFit="1" customWidth="1"/>
    <col min="6169" max="6169" width="15" style="70" customWidth="1"/>
    <col min="6170" max="6170" width="15.5703125" style="70" customWidth="1"/>
    <col min="6171" max="6171" width="15.28515625" style="70" customWidth="1"/>
    <col min="6172" max="6172" width="13.42578125" style="70" customWidth="1"/>
    <col min="6173" max="6173" width="15.5703125" style="70" customWidth="1"/>
    <col min="6174" max="6413" width="9.140625" style="70"/>
    <col min="6414" max="6414" width="18.140625" style="70" customWidth="1"/>
    <col min="6415" max="6415" width="0" style="70" hidden="1" customWidth="1"/>
    <col min="6416" max="6416" width="25.85546875" style="70" customWidth="1"/>
    <col min="6417" max="6417" width="31.5703125" style="70" customWidth="1"/>
    <col min="6418" max="6418" width="13.140625" style="70" bestFit="1" customWidth="1"/>
    <col min="6419" max="6419" width="17.42578125" style="70" customWidth="1"/>
    <col min="6420" max="6420" width="18.42578125" style="70" customWidth="1"/>
    <col min="6421" max="6421" width="11.7109375" style="70" customWidth="1"/>
    <col min="6422" max="6422" width="11.85546875" style="70" customWidth="1"/>
    <col min="6423" max="6423" width="13.42578125" style="70" customWidth="1"/>
    <col min="6424" max="6424" width="13.140625" style="70" bestFit="1" customWidth="1"/>
    <col min="6425" max="6425" width="15" style="70" customWidth="1"/>
    <col min="6426" max="6426" width="15.5703125" style="70" customWidth="1"/>
    <col min="6427" max="6427" width="15.28515625" style="70" customWidth="1"/>
    <col min="6428" max="6428" width="13.42578125" style="70" customWidth="1"/>
    <col min="6429" max="6429" width="15.5703125" style="70" customWidth="1"/>
    <col min="6430" max="6669" width="9.140625" style="70"/>
    <col min="6670" max="6670" width="18.140625" style="70" customWidth="1"/>
    <col min="6671" max="6671" width="0" style="70" hidden="1" customWidth="1"/>
    <col min="6672" max="6672" width="25.85546875" style="70" customWidth="1"/>
    <col min="6673" max="6673" width="31.5703125" style="70" customWidth="1"/>
    <col min="6674" max="6674" width="13.140625" style="70" bestFit="1" customWidth="1"/>
    <col min="6675" max="6675" width="17.42578125" style="70" customWidth="1"/>
    <col min="6676" max="6676" width="18.42578125" style="70" customWidth="1"/>
    <col min="6677" max="6677" width="11.7109375" style="70" customWidth="1"/>
    <col min="6678" max="6678" width="11.85546875" style="70" customWidth="1"/>
    <col min="6679" max="6679" width="13.42578125" style="70" customWidth="1"/>
    <col min="6680" max="6680" width="13.140625" style="70" bestFit="1" customWidth="1"/>
    <col min="6681" max="6681" width="15" style="70" customWidth="1"/>
    <col min="6682" max="6682" width="15.5703125" style="70" customWidth="1"/>
    <col min="6683" max="6683" width="15.28515625" style="70" customWidth="1"/>
    <col min="6684" max="6684" width="13.42578125" style="70" customWidth="1"/>
    <col min="6685" max="6685" width="15.5703125" style="70" customWidth="1"/>
    <col min="6686" max="6925" width="9.140625" style="70"/>
    <col min="6926" max="6926" width="18.140625" style="70" customWidth="1"/>
    <col min="6927" max="6927" width="0" style="70" hidden="1" customWidth="1"/>
    <col min="6928" max="6928" width="25.85546875" style="70" customWidth="1"/>
    <col min="6929" max="6929" width="31.5703125" style="70" customWidth="1"/>
    <col min="6930" max="6930" width="13.140625" style="70" bestFit="1" customWidth="1"/>
    <col min="6931" max="6931" width="17.42578125" style="70" customWidth="1"/>
    <col min="6932" max="6932" width="18.42578125" style="70" customWidth="1"/>
    <col min="6933" max="6933" width="11.7109375" style="70" customWidth="1"/>
    <col min="6934" max="6934" width="11.85546875" style="70" customWidth="1"/>
    <col min="6935" max="6935" width="13.42578125" style="70" customWidth="1"/>
    <col min="6936" max="6936" width="13.140625" style="70" bestFit="1" customWidth="1"/>
    <col min="6937" max="6937" width="15" style="70" customWidth="1"/>
    <col min="6938" max="6938" width="15.5703125" style="70" customWidth="1"/>
    <col min="6939" max="6939" width="15.28515625" style="70" customWidth="1"/>
    <col min="6940" max="6940" width="13.42578125" style="70" customWidth="1"/>
    <col min="6941" max="6941" width="15.5703125" style="70" customWidth="1"/>
    <col min="6942" max="7181" width="9.140625" style="70"/>
    <col min="7182" max="7182" width="18.140625" style="70" customWidth="1"/>
    <col min="7183" max="7183" width="0" style="70" hidden="1" customWidth="1"/>
    <col min="7184" max="7184" width="25.85546875" style="70" customWidth="1"/>
    <col min="7185" max="7185" width="31.5703125" style="70" customWidth="1"/>
    <col min="7186" max="7186" width="13.140625" style="70" bestFit="1" customWidth="1"/>
    <col min="7187" max="7187" width="17.42578125" style="70" customWidth="1"/>
    <col min="7188" max="7188" width="18.42578125" style="70" customWidth="1"/>
    <col min="7189" max="7189" width="11.7109375" style="70" customWidth="1"/>
    <col min="7190" max="7190" width="11.85546875" style="70" customWidth="1"/>
    <col min="7191" max="7191" width="13.42578125" style="70" customWidth="1"/>
    <col min="7192" max="7192" width="13.140625" style="70" bestFit="1" customWidth="1"/>
    <col min="7193" max="7193" width="15" style="70" customWidth="1"/>
    <col min="7194" max="7194" width="15.5703125" style="70" customWidth="1"/>
    <col min="7195" max="7195" width="15.28515625" style="70" customWidth="1"/>
    <col min="7196" max="7196" width="13.42578125" style="70" customWidth="1"/>
    <col min="7197" max="7197" width="15.5703125" style="70" customWidth="1"/>
    <col min="7198" max="7437" width="9.140625" style="70"/>
    <col min="7438" max="7438" width="18.140625" style="70" customWidth="1"/>
    <col min="7439" max="7439" width="0" style="70" hidden="1" customWidth="1"/>
    <col min="7440" max="7440" width="25.85546875" style="70" customWidth="1"/>
    <col min="7441" max="7441" width="31.5703125" style="70" customWidth="1"/>
    <col min="7442" max="7442" width="13.140625" style="70" bestFit="1" customWidth="1"/>
    <col min="7443" max="7443" width="17.42578125" style="70" customWidth="1"/>
    <col min="7444" max="7444" width="18.42578125" style="70" customWidth="1"/>
    <col min="7445" max="7445" width="11.7109375" style="70" customWidth="1"/>
    <col min="7446" max="7446" width="11.85546875" style="70" customWidth="1"/>
    <col min="7447" max="7447" width="13.42578125" style="70" customWidth="1"/>
    <col min="7448" max="7448" width="13.140625" style="70" bestFit="1" customWidth="1"/>
    <col min="7449" max="7449" width="15" style="70" customWidth="1"/>
    <col min="7450" max="7450" width="15.5703125" style="70" customWidth="1"/>
    <col min="7451" max="7451" width="15.28515625" style="70" customWidth="1"/>
    <col min="7452" max="7452" width="13.42578125" style="70" customWidth="1"/>
    <col min="7453" max="7453" width="15.5703125" style="70" customWidth="1"/>
    <col min="7454" max="7693" width="9.140625" style="70"/>
    <col min="7694" max="7694" width="18.140625" style="70" customWidth="1"/>
    <col min="7695" max="7695" width="0" style="70" hidden="1" customWidth="1"/>
    <col min="7696" max="7696" width="25.85546875" style="70" customWidth="1"/>
    <col min="7697" max="7697" width="31.5703125" style="70" customWidth="1"/>
    <col min="7698" max="7698" width="13.140625" style="70" bestFit="1" customWidth="1"/>
    <col min="7699" max="7699" width="17.42578125" style="70" customWidth="1"/>
    <col min="7700" max="7700" width="18.42578125" style="70" customWidth="1"/>
    <col min="7701" max="7701" width="11.7109375" style="70" customWidth="1"/>
    <col min="7702" max="7702" width="11.85546875" style="70" customWidth="1"/>
    <col min="7703" max="7703" width="13.42578125" style="70" customWidth="1"/>
    <col min="7704" max="7704" width="13.140625" style="70" bestFit="1" customWidth="1"/>
    <col min="7705" max="7705" width="15" style="70" customWidth="1"/>
    <col min="7706" max="7706" width="15.5703125" style="70" customWidth="1"/>
    <col min="7707" max="7707" width="15.28515625" style="70" customWidth="1"/>
    <col min="7708" max="7708" width="13.42578125" style="70" customWidth="1"/>
    <col min="7709" max="7709" width="15.5703125" style="70" customWidth="1"/>
    <col min="7710" max="7949" width="9.140625" style="70"/>
    <col min="7950" max="7950" width="18.140625" style="70" customWidth="1"/>
    <col min="7951" max="7951" width="0" style="70" hidden="1" customWidth="1"/>
    <col min="7952" max="7952" width="25.85546875" style="70" customWidth="1"/>
    <col min="7953" max="7953" width="31.5703125" style="70" customWidth="1"/>
    <col min="7954" max="7954" width="13.140625" style="70" bestFit="1" customWidth="1"/>
    <col min="7955" max="7955" width="17.42578125" style="70" customWidth="1"/>
    <col min="7956" max="7956" width="18.42578125" style="70" customWidth="1"/>
    <col min="7957" max="7957" width="11.7109375" style="70" customWidth="1"/>
    <col min="7958" max="7958" width="11.85546875" style="70" customWidth="1"/>
    <col min="7959" max="7959" width="13.42578125" style="70" customWidth="1"/>
    <col min="7960" max="7960" width="13.140625" style="70" bestFit="1" customWidth="1"/>
    <col min="7961" max="7961" width="15" style="70" customWidth="1"/>
    <col min="7962" max="7962" width="15.5703125" style="70" customWidth="1"/>
    <col min="7963" max="7963" width="15.28515625" style="70" customWidth="1"/>
    <col min="7964" max="7964" width="13.42578125" style="70" customWidth="1"/>
    <col min="7965" max="7965" width="15.5703125" style="70" customWidth="1"/>
    <col min="7966" max="8205" width="9.140625" style="70"/>
    <col min="8206" max="8206" width="18.140625" style="70" customWidth="1"/>
    <col min="8207" max="8207" width="0" style="70" hidden="1" customWidth="1"/>
    <col min="8208" max="8208" width="25.85546875" style="70" customWidth="1"/>
    <col min="8209" max="8209" width="31.5703125" style="70" customWidth="1"/>
    <col min="8210" max="8210" width="13.140625" style="70" bestFit="1" customWidth="1"/>
    <col min="8211" max="8211" width="17.42578125" style="70" customWidth="1"/>
    <col min="8212" max="8212" width="18.42578125" style="70" customWidth="1"/>
    <col min="8213" max="8213" width="11.7109375" style="70" customWidth="1"/>
    <col min="8214" max="8214" width="11.85546875" style="70" customWidth="1"/>
    <col min="8215" max="8215" width="13.42578125" style="70" customWidth="1"/>
    <col min="8216" max="8216" width="13.140625" style="70" bestFit="1" customWidth="1"/>
    <col min="8217" max="8217" width="15" style="70" customWidth="1"/>
    <col min="8218" max="8218" width="15.5703125" style="70" customWidth="1"/>
    <col min="8219" max="8219" width="15.28515625" style="70" customWidth="1"/>
    <col min="8220" max="8220" width="13.42578125" style="70" customWidth="1"/>
    <col min="8221" max="8221" width="15.5703125" style="70" customWidth="1"/>
    <col min="8222" max="8461" width="9.140625" style="70"/>
    <col min="8462" max="8462" width="18.140625" style="70" customWidth="1"/>
    <col min="8463" max="8463" width="0" style="70" hidden="1" customWidth="1"/>
    <col min="8464" max="8464" width="25.85546875" style="70" customWidth="1"/>
    <col min="8465" max="8465" width="31.5703125" style="70" customWidth="1"/>
    <col min="8466" max="8466" width="13.140625" style="70" bestFit="1" customWidth="1"/>
    <col min="8467" max="8467" width="17.42578125" style="70" customWidth="1"/>
    <col min="8468" max="8468" width="18.42578125" style="70" customWidth="1"/>
    <col min="8469" max="8469" width="11.7109375" style="70" customWidth="1"/>
    <col min="8470" max="8470" width="11.85546875" style="70" customWidth="1"/>
    <col min="8471" max="8471" width="13.42578125" style="70" customWidth="1"/>
    <col min="8472" max="8472" width="13.140625" style="70" bestFit="1" customWidth="1"/>
    <col min="8473" max="8473" width="15" style="70" customWidth="1"/>
    <col min="8474" max="8474" width="15.5703125" style="70" customWidth="1"/>
    <col min="8475" max="8475" width="15.28515625" style="70" customWidth="1"/>
    <col min="8476" max="8476" width="13.42578125" style="70" customWidth="1"/>
    <col min="8477" max="8477" width="15.5703125" style="70" customWidth="1"/>
    <col min="8478" max="8717" width="9.140625" style="70"/>
    <col min="8718" max="8718" width="18.140625" style="70" customWidth="1"/>
    <col min="8719" max="8719" width="0" style="70" hidden="1" customWidth="1"/>
    <col min="8720" max="8720" width="25.85546875" style="70" customWidth="1"/>
    <col min="8721" max="8721" width="31.5703125" style="70" customWidth="1"/>
    <col min="8722" max="8722" width="13.140625" style="70" bestFit="1" customWidth="1"/>
    <col min="8723" max="8723" width="17.42578125" style="70" customWidth="1"/>
    <col min="8724" max="8724" width="18.42578125" style="70" customWidth="1"/>
    <col min="8725" max="8725" width="11.7109375" style="70" customWidth="1"/>
    <col min="8726" max="8726" width="11.85546875" style="70" customWidth="1"/>
    <col min="8727" max="8727" width="13.42578125" style="70" customWidth="1"/>
    <col min="8728" max="8728" width="13.140625" style="70" bestFit="1" customWidth="1"/>
    <col min="8729" max="8729" width="15" style="70" customWidth="1"/>
    <col min="8730" max="8730" width="15.5703125" style="70" customWidth="1"/>
    <col min="8731" max="8731" width="15.28515625" style="70" customWidth="1"/>
    <col min="8732" max="8732" width="13.42578125" style="70" customWidth="1"/>
    <col min="8733" max="8733" width="15.5703125" style="70" customWidth="1"/>
    <col min="8734" max="8973" width="9.140625" style="70"/>
    <col min="8974" max="8974" width="18.140625" style="70" customWidth="1"/>
    <col min="8975" max="8975" width="0" style="70" hidden="1" customWidth="1"/>
    <col min="8976" max="8976" width="25.85546875" style="70" customWidth="1"/>
    <col min="8977" max="8977" width="31.5703125" style="70" customWidth="1"/>
    <col min="8978" max="8978" width="13.140625" style="70" bestFit="1" customWidth="1"/>
    <col min="8979" max="8979" width="17.42578125" style="70" customWidth="1"/>
    <col min="8980" max="8980" width="18.42578125" style="70" customWidth="1"/>
    <col min="8981" max="8981" width="11.7109375" style="70" customWidth="1"/>
    <col min="8982" max="8982" width="11.85546875" style="70" customWidth="1"/>
    <col min="8983" max="8983" width="13.42578125" style="70" customWidth="1"/>
    <col min="8984" max="8984" width="13.140625" style="70" bestFit="1" customWidth="1"/>
    <col min="8985" max="8985" width="15" style="70" customWidth="1"/>
    <col min="8986" max="8986" width="15.5703125" style="70" customWidth="1"/>
    <col min="8987" max="8987" width="15.28515625" style="70" customWidth="1"/>
    <col min="8988" max="8988" width="13.42578125" style="70" customWidth="1"/>
    <col min="8989" max="8989" width="15.5703125" style="70" customWidth="1"/>
    <col min="8990" max="9229" width="9.140625" style="70"/>
    <col min="9230" max="9230" width="18.140625" style="70" customWidth="1"/>
    <col min="9231" max="9231" width="0" style="70" hidden="1" customWidth="1"/>
    <col min="9232" max="9232" width="25.85546875" style="70" customWidth="1"/>
    <col min="9233" max="9233" width="31.5703125" style="70" customWidth="1"/>
    <col min="9234" max="9234" width="13.140625" style="70" bestFit="1" customWidth="1"/>
    <col min="9235" max="9235" width="17.42578125" style="70" customWidth="1"/>
    <col min="9236" max="9236" width="18.42578125" style="70" customWidth="1"/>
    <col min="9237" max="9237" width="11.7109375" style="70" customWidth="1"/>
    <col min="9238" max="9238" width="11.85546875" style="70" customWidth="1"/>
    <col min="9239" max="9239" width="13.42578125" style="70" customWidth="1"/>
    <col min="9240" max="9240" width="13.140625" style="70" bestFit="1" customWidth="1"/>
    <col min="9241" max="9241" width="15" style="70" customWidth="1"/>
    <col min="9242" max="9242" width="15.5703125" style="70" customWidth="1"/>
    <col min="9243" max="9243" width="15.28515625" style="70" customWidth="1"/>
    <col min="9244" max="9244" width="13.42578125" style="70" customWidth="1"/>
    <col min="9245" max="9245" width="15.5703125" style="70" customWidth="1"/>
    <col min="9246" max="9485" width="9.140625" style="70"/>
    <col min="9486" max="9486" width="18.140625" style="70" customWidth="1"/>
    <col min="9487" max="9487" width="0" style="70" hidden="1" customWidth="1"/>
    <col min="9488" max="9488" width="25.85546875" style="70" customWidth="1"/>
    <col min="9489" max="9489" width="31.5703125" style="70" customWidth="1"/>
    <col min="9490" max="9490" width="13.140625" style="70" bestFit="1" customWidth="1"/>
    <col min="9491" max="9491" width="17.42578125" style="70" customWidth="1"/>
    <col min="9492" max="9492" width="18.42578125" style="70" customWidth="1"/>
    <col min="9493" max="9493" width="11.7109375" style="70" customWidth="1"/>
    <col min="9494" max="9494" width="11.85546875" style="70" customWidth="1"/>
    <col min="9495" max="9495" width="13.42578125" style="70" customWidth="1"/>
    <col min="9496" max="9496" width="13.140625" style="70" bestFit="1" customWidth="1"/>
    <col min="9497" max="9497" width="15" style="70" customWidth="1"/>
    <col min="9498" max="9498" width="15.5703125" style="70" customWidth="1"/>
    <col min="9499" max="9499" width="15.28515625" style="70" customWidth="1"/>
    <col min="9500" max="9500" width="13.42578125" style="70" customWidth="1"/>
    <col min="9501" max="9501" width="15.5703125" style="70" customWidth="1"/>
    <col min="9502" max="9741" width="9.140625" style="70"/>
    <col min="9742" max="9742" width="18.140625" style="70" customWidth="1"/>
    <col min="9743" max="9743" width="0" style="70" hidden="1" customWidth="1"/>
    <col min="9744" max="9744" width="25.85546875" style="70" customWidth="1"/>
    <col min="9745" max="9745" width="31.5703125" style="70" customWidth="1"/>
    <col min="9746" max="9746" width="13.140625" style="70" bestFit="1" customWidth="1"/>
    <col min="9747" max="9747" width="17.42578125" style="70" customWidth="1"/>
    <col min="9748" max="9748" width="18.42578125" style="70" customWidth="1"/>
    <col min="9749" max="9749" width="11.7109375" style="70" customWidth="1"/>
    <col min="9750" max="9750" width="11.85546875" style="70" customWidth="1"/>
    <col min="9751" max="9751" width="13.42578125" style="70" customWidth="1"/>
    <col min="9752" max="9752" width="13.140625" style="70" bestFit="1" customWidth="1"/>
    <col min="9753" max="9753" width="15" style="70" customWidth="1"/>
    <col min="9754" max="9754" width="15.5703125" style="70" customWidth="1"/>
    <col min="9755" max="9755" width="15.28515625" style="70" customWidth="1"/>
    <col min="9756" max="9756" width="13.42578125" style="70" customWidth="1"/>
    <col min="9757" max="9757" width="15.5703125" style="70" customWidth="1"/>
    <col min="9758" max="9997" width="9.140625" style="70"/>
    <col min="9998" max="9998" width="18.140625" style="70" customWidth="1"/>
    <col min="9999" max="9999" width="0" style="70" hidden="1" customWidth="1"/>
    <col min="10000" max="10000" width="25.85546875" style="70" customWidth="1"/>
    <col min="10001" max="10001" width="31.5703125" style="70" customWidth="1"/>
    <col min="10002" max="10002" width="13.140625" style="70" bestFit="1" customWidth="1"/>
    <col min="10003" max="10003" width="17.42578125" style="70" customWidth="1"/>
    <col min="10004" max="10004" width="18.42578125" style="70" customWidth="1"/>
    <col min="10005" max="10005" width="11.7109375" style="70" customWidth="1"/>
    <col min="10006" max="10006" width="11.85546875" style="70" customWidth="1"/>
    <col min="10007" max="10007" width="13.42578125" style="70" customWidth="1"/>
    <col min="10008" max="10008" width="13.140625" style="70" bestFit="1" customWidth="1"/>
    <col min="10009" max="10009" width="15" style="70" customWidth="1"/>
    <col min="10010" max="10010" width="15.5703125" style="70" customWidth="1"/>
    <col min="10011" max="10011" width="15.28515625" style="70" customWidth="1"/>
    <col min="10012" max="10012" width="13.42578125" style="70" customWidth="1"/>
    <col min="10013" max="10013" width="15.5703125" style="70" customWidth="1"/>
    <col min="10014" max="10253" width="9.140625" style="70"/>
    <col min="10254" max="10254" width="18.140625" style="70" customWidth="1"/>
    <col min="10255" max="10255" width="0" style="70" hidden="1" customWidth="1"/>
    <col min="10256" max="10256" width="25.85546875" style="70" customWidth="1"/>
    <col min="10257" max="10257" width="31.5703125" style="70" customWidth="1"/>
    <col min="10258" max="10258" width="13.140625" style="70" bestFit="1" customWidth="1"/>
    <col min="10259" max="10259" width="17.42578125" style="70" customWidth="1"/>
    <col min="10260" max="10260" width="18.42578125" style="70" customWidth="1"/>
    <col min="10261" max="10261" width="11.7109375" style="70" customWidth="1"/>
    <col min="10262" max="10262" width="11.85546875" style="70" customWidth="1"/>
    <col min="10263" max="10263" width="13.42578125" style="70" customWidth="1"/>
    <col min="10264" max="10264" width="13.140625" style="70" bestFit="1" customWidth="1"/>
    <col min="10265" max="10265" width="15" style="70" customWidth="1"/>
    <col min="10266" max="10266" width="15.5703125" style="70" customWidth="1"/>
    <col min="10267" max="10267" width="15.28515625" style="70" customWidth="1"/>
    <col min="10268" max="10268" width="13.42578125" style="70" customWidth="1"/>
    <col min="10269" max="10269" width="15.5703125" style="70" customWidth="1"/>
    <col min="10270" max="10509" width="9.140625" style="70"/>
    <col min="10510" max="10510" width="18.140625" style="70" customWidth="1"/>
    <col min="10511" max="10511" width="0" style="70" hidden="1" customWidth="1"/>
    <col min="10512" max="10512" width="25.85546875" style="70" customWidth="1"/>
    <col min="10513" max="10513" width="31.5703125" style="70" customWidth="1"/>
    <col min="10514" max="10514" width="13.140625" style="70" bestFit="1" customWidth="1"/>
    <col min="10515" max="10515" width="17.42578125" style="70" customWidth="1"/>
    <col min="10516" max="10516" width="18.42578125" style="70" customWidth="1"/>
    <col min="10517" max="10517" width="11.7109375" style="70" customWidth="1"/>
    <col min="10518" max="10518" width="11.85546875" style="70" customWidth="1"/>
    <col min="10519" max="10519" width="13.42578125" style="70" customWidth="1"/>
    <col min="10520" max="10520" width="13.140625" style="70" bestFit="1" customWidth="1"/>
    <col min="10521" max="10521" width="15" style="70" customWidth="1"/>
    <col min="10522" max="10522" width="15.5703125" style="70" customWidth="1"/>
    <col min="10523" max="10523" width="15.28515625" style="70" customWidth="1"/>
    <col min="10524" max="10524" width="13.42578125" style="70" customWidth="1"/>
    <col min="10525" max="10525" width="15.5703125" style="70" customWidth="1"/>
    <col min="10526" max="10765" width="9.140625" style="70"/>
    <col min="10766" max="10766" width="18.140625" style="70" customWidth="1"/>
    <col min="10767" max="10767" width="0" style="70" hidden="1" customWidth="1"/>
    <col min="10768" max="10768" width="25.85546875" style="70" customWidth="1"/>
    <col min="10769" max="10769" width="31.5703125" style="70" customWidth="1"/>
    <col min="10770" max="10770" width="13.140625" style="70" bestFit="1" customWidth="1"/>
    <col min="10771" max="10771" width="17.42578125" style="70" customWidth="1"/>
    <col min="10772" max="10772" width="18.42578125" style="70" customWidth="1"/>
    <col min="10773" max="10773" width="11.7109375" style="70" customWidth="1"/>
    <col min="10774" max="10774" width="11.85546875" style="70" customWidth="1"/>
    <col min="10775" max="10775" width="13.42578125" style="70" customWidth="1"/>
    <col min="10776" max="10776" width="13.140625" style="70" bestFit="1" customWidth="1"/>
    <col min="10777" max="10777" width="15" style="70" customWidth="1"/>
    <col min="10778" max="10778" width="15.5703125" style="70" customWidth="1"/>
    <col min="10779" max="10779" width="15.28515625" style="70" customWidth="1"/>
    <col min="10780" max="10780" width="13.42578125" style="70" customWidth="1"/>
    <col min="10781" max="10781" width="15.5703125" style="70" customWidth="1"/>
    <col min="10782" max="11021" width="9.140625" style="70"/>
    <col min="11022" max="11022" width="18.140625" style="70" customWidth="1"/>
    <col min="11023" max="11023" width="0" style="70" hidden="1" customWidth="1"/>
    <col min="11024" max="11024" width="25.85546875" style="70" customWidth="1"/>
    <col min="11025" max="11025" width="31.5703125" style="70" customWidth="1"/>
    <col min="11026" max="11026" width="13.140625" style="70" bestFit="1" customWidth="1"/>
    <col min="11027" max="11027" width="17.42578125" style="70" customWidth="1"/>
    <col min="11028" max="11028" width="18.42578125" style="70" customWidth="1"/>
    <col min="11029" max="11029" width="11.7109375" style="70" customWidth="1"/>
    <col min="11030" max="11030" width="11.85546875" style="70" customWidth="1"/>
    <col min="11031" max="11031" width="13.42578125" style="70" customWidth="1"/>
    <col min="11032" max="11032" width="13.140625" style="70" bestFit="1" customWidth="1"/>
    <col min="11033" max="11033" width="15" style="70" customWidth="1"/>
    <col min="11034" max="11034" width="15.5703125" style="70" customWidth="1"/>
    <col min="11035" max="11035" width="15.28515625" style="70" customWidth="1"/>
    <col min="11036" max="11036" width="13.42578125" style="70" customWidth="1"/>
    <col min="11037" max="11037" width="15.5703125" style="70" customWidth="1"/>
    <col min="11038" max="11277" width="9.140625" style="70"/>
    <col min="11278" max="11278" width="18.140625" style="70" customWidth="1"/>
    <col min="11279" max="11279" width="0" style="70" hidden="1" customWidth="1"/>
    <col min="11280" max="11280" width="25.85546875" style="70" customWidth="1"/>
    <col min="11281" max="11281" width="31.5703125" style="70" customWidth="1"/>
    <col min="11282" max="11282" width="13.140625" style="70" bestFit="1" customWidth="1"/>
    <col min="11283" max="11283" width="17.42578125" style="70" customWidth="1"/>
    <col min="11284" max="11284" width="18.42578125" style="70" customWidth="1"/>
    <col min="11285" max="11285" width="11.7109375" style="70" customWidth="1"/>
    <col min="11286" max="11286" width="11.85546875" style="70" customWidth="1"/>
    <col min="11287" max="11287" width="13.42578125" style="70" customWidth="1"/>
    <col min="11288" max="11288" width="13.140625" style="70" bestFit="1" customWidth="1"/>
    <col min="11289" max="11289" width="15" style="70" customWidth="1"/>
    <col min="11290" max="11290" width="15.5703125" style="70" customWidth="1"/>
    <col min="11291" max="11291" width="15.28515625" style="70" customWidth="1"/>
    <col min="11292" max="11292" width="13.42578125" style="70" customWidth="1"/>
    <col min="11293" max="11293" width="15.5703125" style="70" customWidth="1"/>
    <col min="11294" max="11533" width="9.140625" style="70"/>
    <col min="11534" max="11534" width="18.140625" style="70" customWidth="1"/>
    <col min="11535" max="11535" width="0" style="70" hidden="1" customWidth="1"/>
    <col min="11536" max="11536" width="25.85546875" style="70" customWidth="1"/>
    <col min="11537" max="11537" width="31.5703125" style="70" customWidth="1"/>
    <col min="11538" max="11538" width="13.140625" style="70" bestFit="1" customWidth="1"/>
    <col min="11539" max="11539" width="17.42578125" style="70" customWidth="1"/>
    <col min="11540" max="11540" width="18.42578125" style="70" customWidth="1"/>
    <col min="11541" max="11541" width="11.7109375" style="70" customWidth="1"/>
    <col min="11542" max="11542" width="11.85546875" style="70" customWidth="1"/>
    <col min="11543" max="11543" width="13.42578125" style="70" customWidth="1"/>
    <col min="11544" max="11544" width="13.140625" style="70" bestFit="1" customWidth="1"/>
    <col min="11545" max="11545" width="15" style="70" customWidth="1"/>
    <col min="11546" max="11546" width="15.5703125" style="70" customWidth="1"/>
    <col min="11547" max="11547" width="15.28515625" style="70" customWidth="1"/>
    <col min="11548" max="11548" width="13.42578125" style="70" customWidth="1"/>
    <col min="11549" max="11549" width="15.5703125" style="70" customWidth="1"/>
    <col min="11550" max="11789" width="9.140625" style="70"/>
    <col min="11790" max="11790" width="18.140625" style="70" customWidth="1"/>
    <col min="11791" max="11791" width="0" style="70" hidden="1" customWidth="1"/>
    <col min="11792" max="11792" width="25.85546875" style="70" customWidth="1"/>
    <col min="11793" max="11793" width="31.5703125" style="70" customWidth="1"/>
    <col min="11794" max="11794" width="13.140625" style="70" bestFit="1" customWidth="1"/>
    <col min="11795" max="11795" width="17.42578125" style="70" customWidth="1"/>
    <col min="11796" max="11796" width="18.42578125" style="70" customWidth="1"/>
    <col min="11797" max="11797" width="11.7109375" style="70" customWidth="1"/>
    <col min="11798" max="11798" width="11.85546875" style="70" customWidth="1"/>
    <col min="11799" max="11799" width="13.42578125" style="70" customWidth="1"/>
    <col min="11800" max="11800" width="13.140625" style="70" bestFit="1" customWidth="1"/>
    <col min="11801" max="11801" width="15" style="70" customWidth="1"/>
    <col min="11802" max="11802" width="15.5703125" style="70" customWidth="1"/>
    <col min="11803" max="11803" width="15.28515625" style="70" customWidth="1"/>
    <col min="11804" max="11804" width="13.42578125" style="70" customWidth="1"/>
    <col min="11805" max="11805" width="15.5703125" style="70" customWidth="1"/>
    <col min="11806" max="12045" width="9.140625" style="70"/>
    <col min="12046" max="12046" width="18.140625" style="70" customWidth="1"/>
    <col min="12047" max="12047" width="0" style="70" hidden="1" customWidth="1"/>
    <col min="12048" max="12048" width="25.85546875" style="70" customWidth="1"/>
    <col min="12049" max="12049" width="31.5703125" style="70" customWidth="1"/>
    <col min="12050" max="12050" width="13.140625" style="70" bestFit="1" customWidth="1"/>
    <col min="12051" max="12051" width="17.42578125" style="70" customWidth="1"/>
    <col min="12052" max="12052" width="18.42578125" style="70" customWidth="1"/>
    <col min="12053" max="12053" width="11.7109375" style="70" customWidth="1"/>
    <col min="12054" max="12054" width="11.85546875" style="70" customWidth="1"/>
    <col min="12055" max="12055" width="13.42578125" style="70" customWidth="1"/>
    <col min="12056" max="12056" width="13.140625" style="70" bestFit="1" customWidth="1"/>
    <col min="12057" max="12057" width="15" style="70" customWidth="1"/>
    <col min="12058" max="12058" width="15.5703125" style="70" customWidth="1"/>
    <col min="12059" max="12059" width="15.28515625" style="70" customWidth="1"/>
    <col min="12060" max="12060" width="13.42578125" style="70" customWidth="1"/>
    <col min="12061" max="12061" width="15.5703125" style="70" customWidth="1"/>
    <col min="12062" max="12301" width="9.140625" style="70"/>
    <col min="12302" max="12302" width="18.140625" style="70" customWidth="1"/>
    <col min="12303" max="12303" width="0" style="70" hidden="1" customWidth="1"/>
    <col min="12304" max="12304" width="25.85546875" style="70" customWidth="1"/>
    <col min="12305" max="12305" width="31.5703125" style="70" customWidth="1"/>
    <col min="12306" max="12306" width="13.140625" style="70" bestFit="1" customWidth="1"/>
    <col min="12307" max="12307" width="17.42578125" style="70" customWidth="1"/>
    <col min="12308" max="12308" width="18.42578125" style="70" customWidth="1"/>
    <col min="12309" max="12309" width="11.7109375" style="70" customWidth="1"/>
    <col min="12310" max="12310" width="11.85546875" style="70" customWidth="1"/>
    <col min="12311" max="12311" width="13.42578125" style="70" customWidth="1"/>
    <col min="12312" max="12312" width="13.140625" style="70" bestFit="1" customWidth="1"/>
    <col min="12313" max="12313" width="15" style="70" customWidth="1"/>
    <col min="12314" max="12314" width="15.5703125" style="70" customWidth="1"/>
    <col min="12315" max="12315" width="15.28515625" style="70" customWidth="1"/>
    <col min="12316" max="12316" width="13.42578125" style="70" customWidth="1"/>
    <col min="12317" max="12317" width="15.5703125" style="70" customWidth="1"/>
    <col min="12318" max="12557" width="9.140625" style="70"/>
    <col min="12558" max="12558" width="18.140625" style="70" customWidth="1"/>
    <col min="12559" max="12559" width="0" style="70" hidden="1" customWidth="1"/>
    <col min="12560" max="12560" width="25.85546875" style="70" customWidth="1"/>
    <col min="12561" max="12561" width="31.5703125" style="70" customWidth="1"/>
    <col min="12562" max="12562" width="13.140625" style="70" bestFit="1" customWidth="1"/>
    <col min="12563" max="12563" width="17.42578125" style="70" customWidth="1"/>
    <col min="12564" max="12564" width="18.42578125" style="70" customWidth="1"/>
    <col min="12565" max="12565" width="11.7109375" style="70" customWidth="1"/>
    <col min="12566" max="12566" width="11.85546875" style="70" customWidth="1"/>
    <col min="12567" max="12567" width="13.42578125" style="70" customWidth="1"/>
    <col min="12568" max="12568" width="13.140625" style="70" bestFit="1" customWidth="1"/>
    <col min="12569" max="12569" width="15" style="70" customWidth="1"/>
    <col min="12570" max="12570" width="15.5703125" style="70" customWidth="1"/>
    <col min="12571" max="12571" width="15.28515625" style="70" customWidth="1"/>
    <col min="12572" max="12572" width="13.42578125" style="70" customWidth="1"/>
    <col min="12573" max="12573" width="15.5703125" style="70" customWidth="1"/>
    <col min="12574" max="12813" width="9.140625" style="70"/>
    <col min="12814" max="12814" width="18.140625" style="70" customWidth="1"/>
    <col min="12815" max="12815" width="0" style="70" hidden="1" customWidth="1"/>
    <col min="12816" max="12816" width="25.85546875" style="70" customWidth="1"/>
    <col min="12817" max="12817" width="31.5703125" style="70" customWidth="1"/>
    <col min="12818" max="12818" width="13.140625" style="70" bestFit="1" customWidth="1"/>
    <col min="12819" max="12819" width="17.42578125" style="70" customWidth="1"/>
    <col min="12820" max="12820" width="18.42578125" style="70" customWidth="1"/>
    <col min="12821" max="12821" width="11.7109375" style="70" customWidth="1"/>
    <col min="12822" max="12822" width="11.85546875" style="70" customWidth="1"/>
    <col min="12823" max="12823" width="13.42578125" style="70" customWidth="1"/>
    <col min="12824" max="12824" width="13.140625" style="70" bestFit="1" customWidth="1"/>
    <col min="12825" max="12825" width="15" style="70" customWidth="1"/>
    <col min="12826" max="12826" width="15.5703125" style="70" customWidth="1"/>
    <col min="12827" max="12827" width="15.28515625" style="70" customWidth="1"/>
    <col min="12828" max="12828" width="13.42578125" style="70" customWidth="1"/>
    <col min="12829" max="12829" width="15.5703125" style="70" customWidth="1"/>
    <col min="12830" max="13069" width="9.140625" style="70"/>
    <col min="13070" max="13070" width="18.140625" style="70" customWidth="1"/>
    <col min="13071" max="13071" width="0" style="70" hidden="1" customWidth="1"/>
    <col min="13072" max="13072" width="25.85546875" style="70" customWidth="1"/>
    <col min="13073" max="13073" width="31.5703125" style="70" customWidth="1"/>
    <col min="13074" max="13074" width="13.140625" style="70" bestFit="1" customWidth="1"/>
    <col min="13075" max="13075" width="17.42578125" style="70" customWidth="1"/>
    <col min="13076" max="13076" width="18.42578125" style="70" customWidth="1"/>
    <col min="13077" max="13077" width="11.7109375" style="70" customWidth="1"/>
    <col min="13078" max="13078" width="11.85546875" style="70" customWidth="1"/>
    <col min="13079" max="13079" width="13.42578125" style="70" customWidth="1"/>
    <col min="13080" max="13080" width="13.140625" style="70" bestFit="1" customWidth="1"/>
    <col min="13081" max="13081" width="15" style="70" customWidth="1"/>
    <col min="13082" max="13082" width="15.5703125" style="70" customWidth="1"/>
    <col min="13083" max="13083" width="15.28515625" style="70" customWidth="1"/>
    <col min="13084" max="13084" width="13.42578125" style="70" customWidth="1"/>
    <col min="13085" max="13085" width="15.5703125" style="70" customWidth="1"/>
    <col min="13086" max="13325" width="9.140625" style="70"/>
    <col min="13326" max="13326" width="18.140625" style="70" customWidth="1"/>
    <col min="13327" max="13327" width="0" style="70" hidden="1" customWidth="1"/>
    <col min="13328" max="13328" width="25.85546875" style="70" customWidth="1"/>
    <col min="13329" max="13329" width="31.5703125" style="70" customWidth="1"/>
    <col min="13330" max="13330" width="13.140625" style="70" bestFit="1" customWidth="1"/>
    <col min="13331" max="13331" width="17.42578125" style="70" customWidth="1"/>
    <col min="13332" max="13332" width="18.42578125" style="70" customWidth="1"/>
    <col min="13333" max="13333" width="11.7109375" style="70" customWidth="1"/>
    <col min="13334" max="13334" width="11.85546875" style="70" customWidth="1"/>
    <col min="13335" max="13335" width="13.42578125" style="70" customWidth="1"/>
    <col min="13336" max="13336" width="13.140625" style="70" bestFit="1" customWidth="1"/>
    <col min="13337" max="13337" width="15" style="70" customWidth="1"/>
    <col min="13338" max="13338" width="15.5703125" style="70" customWidth="1"/>
    <col min="13339" max="13339" width="15.28515625" style="70" customWidth="1"/>
    <col min="13340" max="13340" width="13.42578125" style="70" customWidth="1"/>
    <col min="13341" max="13341" width="15.5703125" style="70" customWidth="1"/>
    <col min="13342" max="13581" width="9.140625" style="70"/>
    <col min="13582" max="13582" width="18.140625" style="70" customWidth="1"/>
    <col min="13583" max="13583" width="0" style="70" hidden="1" customWidth="1"/>
    <col min="13584" max="13584" width="25.85546875" style="70" customWidth="1"/>
    <col min="13585" max="13585" width="31.5703125" style="70" customWidth="1"/>
    <col min="13586" max="13586" width="13.140625" style="70" bestFit="1" customWidth="1"/>
    <col min="13587" max="13587" width="17.42578125" style="70" customWidth="1"/>
    <col min="13588" max="13588" width="18.42578125" style="70" customWidth="1"/>
    <col min="13589" max="13589" width="11.7109375" style="70" customWidth="1"/>
    <col min="13590" max="13590" width="11.85546875" style="70" customWidth="1"/>
    <col min="13591" max="13591" width="13.42578125" style="70" customWidth="1"/>
    <col min="13592" max="13592" width="13.140625" style="70" bestFit="1" customWidth="1"/>
    <col min="13593" max="13593" width="15" style="70" customWidth="1"/>
    <col min="13594" max="13594" width="15.5703125" style="70" customWidth="1"/>
    <col min="13595" max="13595" width="15.28515625" style="70" customWidth="1"/>
    <col min="13596" max="13596" width="13.42578125" style="70" customWidth="1"/>
    <col min="13597" max="13597" width="15.5703125" style="70" customWidth="1"/>
    <col min="13598" max="13837" width="9.140625" style="70"/>
    <col min="13838" max="13838" width="18.140625" style="70" customWidth="1"/>
    <col min="13839" max="13839" width="0" style="70" hidden="1" customWidth="1"/>
    <col min="13840" max="13840" width="25.85546875" style="70" customWidth="1"/>
    <col min="13841" max="13841" width="31.5703125" style="70" customWidth="1"/>
    <col min="13842" max="13842" width="13.140625" style="70" bestFit="1" customWidth="1"/>
    <col min="13843" max="13843" width="17.42578125" style="70" customWidth="1"/>
    <col min="13844" max="13844" width="18.42578125" style="70" customWidth="1"/>
    <col min="13845" max="13845" width="11.7109375" style="70" customWidth="1"/>
    <col min="13846" max="13846" width="11.85546875" style="70" customWidth="1"/>
    <col min="13847" max="13847" width="13.42578125" style="70" customWidth="1"/>
    <col min="13848" max="13848" width="13.140625" style="70" bestFit="1" customWidth="1"/>
    <col min="13849" max="13849" width="15" style="70" customWidth="1"/>
    <col min="13850" max="13850" width="15.5703125" style="70" customWidth="1"/>
    <col min="13851" max="13851" width="15.28515625" style="70" customWidth="1"/>
    <col min="13852" max="13852" width="13.42578125" style="70" customWidth="1"/>
    <col min="13853" max="13853" width="15.5703125" style="70" customWidth="1"/>
    <col min="13854" max="14093" width="9.140625" style="70"/>
    <col min="14094" max="14094" width="18.140625" style="70" customWidth="1"/>
    <col min="14095" max="14095" width="0" style="70" hidden="1" customWidth="1"/>
    <col min="14096" max="14096" width="25.85546875" style="70" customWidth="1"/>
    <col min="14097" max="14097" width="31.5703125" style="70" customWidth="1"/>
    <col min="14098" max="14098" width="13.140625" style="70" bestFit="1" customWidth="1"/>
    <col min="14099" max="14099" width="17.42578125" style="70" customWidth="1"/>
    <col min="14100" max="14100" width="18.42578125" style="70" customWidth="1"/>
    <col min="14101" max="14101" width="11.7109375" style="70" customWidth="1"/>
    <col min="14102" max="14102" width="11.85546875" style="70" customWidth="1"/>
    <col min="14103" max="14103" width="13.42578125" style="70" customWidth="1"/>
    <col min="14104" max="14104" width="13.140625" style="70" bestFit="1" customWidth="1"/>
    <col min="14105" max="14105" width="15" style="70" customWidth="1"/>
    <col min="14106" max="14106" width="15.5703125" style="70" customWidth="1"/>
    <col min="14107" max="14107" width="15.28515625" style="70" customWidth="1"/>
    <col min="14108" max="14108" width="13.42578125" style="70" customWidth="1"/>
    <col min="14109" max="14109" width="15.5703125" style="70" customWidth="1"/>
    <col min="14110" max="14349" width="9.140625" style="70"/>
    <col min="14350" max="14350" width="18.140625" style="70" customWidth="1"/>
    <col min="14351" max="14351" width="0" style="70" hidden="1" customWidth="1"/>
    <col min="14352" max="14352" width="25.85546875" style="70" customWidth="1"/>
    <col min="14353" max="14353" width="31.5703125" style="70" customWidth="1"/>
    <col min="14354" max="14354" width="13.140625" style="70" bestFit="1" customWidth="1"/>
    <col min="14355" max="14355" width="17.42578125" style="70" customWidth="1"/>
    <col min="14356" max="14356" width="18.42578125" style="70" customWidth="1"/>
    <col min="14357" max="14357" width="11.7109375" style="70" customWidth="1"/>
    <col min="14358" max="14358" width="11.85546875" style="70" customWidth="1"/>
    <col min="14359" max="14359" width="13.42578125" style="70" customWidth="1"/>
    <col min="14360" max="14360" width="13.140625" style="70" bestFit="1" customWidth="1"/>
    <col min="14361" max="14361" width="15" style="70" customWidth="1"/>
    <col min="14362" max="14362" width="15.5703125" style="70" customWidth="1"/>
    <col min="14363" max="14363" width="15.28515625" style="70" customWidth="1"/>
    <col min="14364" max="14364" width="13.42578125" style="70" customWidth="1"/>
    <col min="14365" max="14365" width="15.5703125" style="70" customWidth="1"/>
    <col min="14366" max="14605" width="9.140625" style="70"/>
    <col min="14606" max="14606" width="18.140625" style="70" customWidth="1"/>
    <col min="14607" max="14607" width="0" style="70" hidden="1" customWidth="1"/>
    <col min="14608" max="14608" width="25.85546875" style="70" customWidth="1"/>
    <col min="14609" max="14609" width="31.5703125" style="70" customWidth="1"/>
    <col min="14610" max="14610" width="13.140625" style="70" bestFit="1" customWidth="1"/>
    <col min="14611" max="14611" width="17.42578125" style="70" customWidth="1"/>
    <col min="14612" max="14612" width="18.42578125" style="70" customWidth="1"/>
    <col min="14613" max="14613" width="11.7109375" style="70" customWidth="1"/>
    <col min="14614" max="14614" width="11.85546875" style="70" customWidth="1"/>
    <col min="14615" max="14615" width="13.42578125" style="70" customWidth="1"/>
    <col min="14616" max="14616" width="13.140625" style="70" bestFit="1" customWidth="1"/>
    <col min="14617" max="14617" width="15" style="70" customWidth="1"/>
    <col min="14618" max="14618" width="15.5703125" style="70" customWidth="1"/>
    <col min="14619" max="14619" width="15.28515625" style="70" customWidth="1"/>
    <col min="14620" max="14620" width="13.42578125" style="70" customWidth="1"/>
    <col min="14621" max="14621" width="15.5703125" style="70" customWidth="1"/>
    <col min="14622" max="14861" width="9.140625" style="70"/>
    <col min="14862" max="14862" width="18.140625" style="70" customWidth="1"/>
    <col min="14863" max="14863" width="0" style="70" hidden="1" customWidth="1"/>
    <col min="14864" max="14864" width="25.85546875" style="70" customWidth="1"/>
    <col min="14865" max="14865" width="31.5703125" style="70" customWidth="1"/>
    <col min="14866" max="14866" width="13.140625" style="70" bestFit="1" customWidth="1"/>
    <col min="14867" max="14867" width="17.42578125" style="70" customWidth="1"/>
    <col min="14868" max="14868" width="18.42578125" style="70" customWidth="1"/>
    <col min="14869" max="14869" width="11.7109375" style="70" customWidth="1"/>
    <col min="14870" max="14870" width="11.85546875" style="70" customWidth="1"/>
    <col min="14871" max="14871" width="13.42578125" style="70" customWidth="1"/>
    <col min="14872" max="14872" width="13.140625" style="70" bestFit="1" customWidth="1"/>
    <col min="14873" max="14873" width="15" style="70" customWidth="1"/>
    <col min="14874" max="14874" width="15.5703125" style="70" customWidth="1"/>
    <col min="14875" max="14875" width="15.28515625" style="70" customWidth="1"/>
    <col min="14876" max="14876" width="13.42578125" style="70" customWidth="1"/>
    <col min="14877" max="14877" width="15.5703125" style="70" customWidth="1"/>
    <col min="14878" max="15117" width="9.140625" style="70"/>
    <col min="15118" max="15118" width="18.140625" style="70" customWidth="1"/>
    <col min="15119" max="15119" width="0" style="70" hidden="1" customWidth="1"/>
    <col min="15120" max="15120" width="25.85546875" style="70" customWidth="1"/>
    <col min="15121" max="15121" width="31.5703125" style="70" customWidth="1"/>
    <col min="15122" max="15122" width="13.140625" style="70" bestFit="1" customWidth="1"/>
    <col min="15123" max="15123" width="17.42578125" style="70" customWidth="1"/>
    <col min="15124" max="15124" width="18.42578125" style="70" customWidth="1"/>
    <col min="15125" max="15125" width="11.7109375" style="70" customWidth="1"/>
    <col min="15126" max="15126" width="11.85546875" style="70" customWidth="1"/>
    <col min="15127" max="15127" width="13.42578125" style="70" customWidth="1"/>
    <col min="15128" max="15128" width="13.140625" style="70" bestFit="1" customWidth="1"/>
    <col min="15129" max="15129" width="15" style="70" customWidth="1"/>
    <col min="15130" max="15130" width="15.5703125" style="70" customWidth="1"/>
    <col min="15131" max="15131" width="15.28515625" style="70" customWidth="1"/>
    <col min="15132" max="15132" width="13.42578125" style="70" customWidth="1"/>
    <col min="15133" max="15133" width="15.5703125" style="70" customWidth="1"/>
    <col min="15134" max="15373" width="9.140625" style="70"/>
    <col min="15374" max="15374" width="18.140625" style="70" customWidth="1"/>
    <col min="15375" max="15375" width="0" style="70" hidden="1" customWidth="1"/>
    <col min="15376" max="15376" width="25.85546875" style="70" customWidth="1"/>
    <col min="15377" max="15377" width="31.5703125" style="70" customWidth="1"/>
    <col min="15378" max="15378" width="13.140625" style="70" bestFit="1" customWidth="1"/>
    <col min="15379" max="15379" width="17.42578125" style="70" customWidth="1"/>
    <col min="15380" max="15380" width="18.42578125" style="70" customWidth="1"/>
    <col min="15381" max="15381" width="11.7109375" style="70" customWidth="1"/>
    <col min="15382" max="15382" width="11.85546875" style="70" customWidth="1"/>
    <col min="15383" max="15383" width="13.42578125" style="70" customWidth="1"/>
    <col min="15384" max="15384" width="13.140625" style="70" bestFit="1" customWidth="1"/>
    <col min="15385" max="15385" width="15" style="70" customWidth="1"/>
    <col min="15386" max="15386" width="15.5703125" style="70" customWidth="1"/>
    <col min="15387" max="15387" width="15.28515625" style="70" customWidth="1"/>
    <col min="15388" max="15388" width="13.42578125" style="70" customWidth="1"/>
    <col min="15389" max="15389" width="15.5703125" style="70" customWidth="1"/>
    <col min="15390" max="15629" width="9.140625" style="70"/>
    <col min="15630" max="15630" width="18.140625" style="70" customWidth="1"/>
    <col min="15631" max="15631" width="0" style="70" hidden="1" customWidth="1"/>
    <col min="15632" max="15632" width="25.85546875" style="70" customWidth="1"/>
    <col min="15633" max="15633" width="31.5703125" style="70" customWidth="1"/>
    <col min="15634" max="15634" width="13.140625" style="70" bestFit="1" customWidth="1"/>
    <col min="15635" max="15635" width="17.42578125" style="70" customWidth="1"/>
    <col min="15636" max="15636" width="18.42578125" style="70" customWidth="1"/>
    <col min="15637" max="15637" width="11.7109375" style="70" customWidth="1"/>
    <col min="15638" max="15638" width="11.85546875" style="70" customWidth="1"/>
    <col min="15639" max="15639" width="13.42578125" style="70" customWidth="1"/>
    <col min="15640" max="15640" width="13.140625" style="70" bestFit="1" customWidth="1"/>
    <col min="15641" max="15641" width="15" style="70" customWidth="1"/>
    <col min="15642" max="15642" width="15.5703125" style="70" customWidth="1"/>
    <col min="15643" max="15643" width="15.28515625" style="70" customWidth="1"/>
    <col min="15644" max="15644" width="13.42578125" style="70" customWidth="1"/>
    <col min="15645" max="15645" width="15.5703125" style="70" customWidth="1"/>
    <col min="15646" max="15885" width="9.140625" style="70"/>
    <col min="15886" max="15886" width="18.140625" style="70" customWidth="1"/>
    <col min="15887" max="15887" width="0" style="70" hidden="1" customWidth="1"/>
    <col min="15888" max="15888" width="25.85546875" style="70" customWidth="1"/>
    <col min="15889" max="15889" width="31.5703125" style="70" customWidth="1"/>
    <col min="15890" max="15890" width="13.140625" style="70" bestFit="1" customWidth="1"/>
    <col min="15891" max="15891" width="17.42578125" style="70" customWidth="1"/>
    <col min="15892" max="15892" width="18.42578125" style="70" customWidth="1"/>
    <col min="15893" max="15893" width="11.7109375" style="70" customWidth="1"/>
    <col min="15894" max="15894" width="11.85546875" style="70" customWidth="1"/>
    <col min="15895" max="15895" width="13.42578125" style="70" customWidth="1"/>
    <col min="15896" max="15896" width="13.140625" style="70" bestFit="1" customWidth="1"/>
    <col min="15897" max="15897" width="15" style="70" customWidth="1"/>
    <col min="15898" max="15898" width="15.5703125" style="70" customWidth="1"/>
    <col min="15899" max="15899" width="15.28515625" style="70" customWidth="1"/>
    <col min="15900" max="15900" width="13.42578125" style="70" customWidth="1"/>
    <col min="15901" max="15901" width="15.5703125" style="70" customWidth="1"/>
    <col min="15902" max="16141" width="9.140625" style="70"/>
    <col min="16142" max="16142" width="18.140625" style="70" customWidth="1"/>
    <col min="16143" max="16143" width="0" style="70" hidden="1" customWidth="1"/>
    <col min="16144" max="16144" width="25.85546875" style="70" customWidth="1"/>
    <col min="16145" max="16145" width="31.5703125" style="70" customWidth="1"/>
    <col min="16146" max="16146" width="13.140625" style="70" bestFit="1" customWidth="1"/>
    <col min="16147" max="16147" width="17.42578125" style="70" customWidth="1"/>
    <col min="16148" max="16148" width="18.42578125" style="70" customWidth="1"/>
    <col min="16149" max="16149" width="11.7109375" style="70" customWidth="1"/>
    <col min="16150" max="16150" width="11.85546875" style="70" customWidth="1"/>
    <col min="16151" max="16151" width="13.42578125" style="70" customWidth="1"/>
    <col min="16152" max="16152" width="13.140625" style="70" bestFit="1" customWidth="1"/>
    <col min="16153" max="16153" width="15" style="70" customWidth="1"/>
    <col min="16154" max="16154" width="15.5703125" style="70" customWidth="1"/>
    <col min="16155" max="16155" width="15.28515625" style="70" customWidth="1"/>
    <col min="16156" max="16156" width="13.42578125" style="70" customWidth="1"/>
    <col min="16157" max="16157" width="15.5703125" style="70" customWidth="1"/>
    <col min="16158" max="16384" width="9.140625" style="70"/>
  </cols>
  <sheetData>
    <row r="1" spans="1:38" x14ac:dyDescent="0.2">
      <c r="AG1" s="185" t="s">
        <v>158</v>
      </c>
      <c r="AH1" s="185"/>
      <c r="AI1" s="185"/>
    </row>
    <row r="2" spans="1:38" s="68" customFormat="1" ht="26.25" customHeight="1" x14ac:dyDescent="0.2">
      <c r="B2" s="194" t="s">
        <v>106</v>
      </c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  <c r="AA2" s="194"/>
      <c r="AB2" s="194"/>
      <c r="AC2" s="194"/>
      <c r="AD2" s="194"/>
      <c r="AE2" s="194"/>
      <c r="AF2" s="194"/>
      <c r="AG2" s="194"/>
      <c r="AH2" s="194"/>
      <c r="AI2" s="194"/>
    </row>
    <row r="3" spans="1:38" s="68" customFormat="1" ht="26.25" customHeight="1" x14ac:dyDescent="0.2">
      <c r="B3" s="172" t="s">
        <v>127</v>
      </c>
      <c r="C3" s="173"/>
      <c r="D3" s="71">
        <v>2020</v>
      </c>
      <c r="E3" s="71">
        <v>2021</v>
      </c>
      <c r="F3" s="71">
        <v>2022</v>
      </c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115"/>
      <c r="AC3" s="115"/>
      <c r="AD3" s="115"/>
      <c r="AE3" s="115"/>
      <c r="AF3" s="115"/>
      <c r="AG3" s="115"/>
      <c r="AH3" s="115"/>
      <c r="AI3" s="115"/>
    </row>
    <row r="4" spans="1:38" s="68" customFormat="1" ht="57" customHeight="1" x14ac:dyDescent="0.2">
      <c r="B4" s="174"/>
      <c r="C4" s="175"/>
      <c r="D4" s="99">
        <f>G9+M9+R9+X9</f>
        <v>14767.6</v>
      </c>
      <c r="E4" s="99">
        <f t="shared" ref="E4" si="0">H9+N9+S9+Y9</f>
        <v>14930.3</v>
      </c>
      <c r="F4" s="99">
        <f>I9+O9+T9+Z9</f>
        <v>14977.9</v>
      </c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</row>
    <row r="5" spans="1:38" s="68" customFormat="1" ht="27" customHeight="1" x14ac:dyDescent="0.2">
      <c r="A5" s="171"/>
      <c r="B5" s="171"/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71"/>
      <c r="T5" s="171"/>
      <c r="U5" s="171"/>
      <c r="V5" s="171"/>
      <c r="W5" s="171"/>
      <c r="X5" s="171"/>
      <c r="Y5" s="171"/>
      <c r="Z5" s="171"/>
      <c r="AA5" s="171"/>
      <c r="AB5" s="171"/>
      <c r="AC5" s="171"/>
      <c r="AD5" s="171"/>
      <c r="AE5" s="171"/>
      <c r="AF5" s="171"/>
      <c r="AG5" s="171"/>
      <c r="AH5" s="171"/>
      <c r="AI5" s="171"/>
    </row>
    <row r="7" spans="1:38" ht="45" customHeight="1" x14ac:dyDescent="0.2">
      <c r="B7" s="195" t="s">
        <v>107</v>
      </c>
      <c r="C7" s="170" t="s">
        <v>108</v>
      </c>
      <c r="D7" s="170" t="s">
        <v>108</v>
      </c>
      <c r="E7" s="170" t="s">
        <v>108</v>
      </c>
      <c r="F7" s="170" t="s">
        <v>108</v>
      </c>
      <c r="G7" s="177"/>
      <c r="H7" s="177"/>
      <c r="I7" s="177"/>
      <c r="J7" s="170" t="s">
        <v>108</v>
      </c>
      <c r="K7" s="170" t="s">
        <v>108</v>
      </c>
      <c r="L7" s="170" t="s">
        <v>108</v>
      </c>
      <c r="M7" s="176"/>
      <c r="N7" s="176"/>
      <c r="O7" s="176"/>
      <c r="P7" s="170" t="s">
        <v>108</v>
      </c>
      <c r="Q7" s="170" t="s">
        <v>108</v>
      </c>
      <c r="R7" s="190"/>
      <c r="S7" s="190"/>
      <c r="T7" s="190"/>
      <c r="U7" s="170" t="s">
        <v>108</v>
      </c>
      <c r="V7" s="170" t="s">
        <v>108</v>
      </c>
      <c r="W7" s="170" t="s">
        <v>108</v>
      </c>
      <c r="X7" s="176"/>
      <c r="Y7" s="176"/>
      <c r="Z7" s="176"/>
    </row>
    <row r="8" spans="1:38" x14ac:dyDescent="0.2">
      <c r="B8" s="195"/>
      <c r="C8" s="170"/>
      <c r="D8" s="170"/>
      <c r="E8" s="170"/>
      <c r="F8" s="170"/>
      <c r="G8" s="71">
        <v>2020</v>
      </c>
      <c r="H8" s="71">
        <v>2021</v>
      </c>
      <c r="I8" s="71">
        <v>2022</v>
      </c>
      <c r="J8" s="170"/>
      <c r="K8" s="170"/>
      <c r="L8" s="170"/>
      <c r="M8" s="71">
        <v>2020</v>
      </c>
      <c r="N8" s="71">
        <v>2021</v>
      </c>
      <c r="O8" s="71">
        <v>2022</v>
      </c>
      <c r="P8" s="170"/>
      <c r="Q8" s="170"/>
      <c r="R8" s="71">
        <v>2020</v>
      </c>
      <c r="S8" s="71">
        <v>2021</v>
      </c>
      <c r="T8" s="71">
        <v>2022</v>
      </c>
      <c r="U8" s="170"/>
      <c r="V8" s="170"/>
      <c r="W8" s="170"/>
      <c r="X8" s="71">
        <v>2020</v>
      </c>
      <c r="Y8" s="71">
        <v>2021</v>
      </c>
      <c r="Z8" s="71">
        <v>2022</v>
      </c>
    </row>
    <row r="9" spans="1:38" ht="45.75" customHeight="1" x14ac:dyDescent="0.2">
      <c r="B9" s="195"/>
      <c r="C9" s="170"/>
      <c r="D9" s="170"/>
      <c r="E9" s="170"/>
      <c r="F9" s="170"/>
      <c r="G9" s="72">
        <v>7160.6</v>
      </c>
      <c r="H9" s="72">
        <v>7200.3</v>
      </c>
      <c r="I9" s="72">
        <v>7244.9</v>
      </c>
      <c r="J9" s="170"/>
      <c r="K9" s="170"/>
      <c r="L9" s="170"/>
      <c r="M9" s="72">
        <v>10</v>
      </c>
      <c r="N9" s="72">
        <v>10</v>
      </c>
      <c r="O9" s="72">
        <v>11</v>
      </c>
      <c r="P9" s="170"/>
      <c r="Q9" s="170"/>
      <c r="R9" s="72">
        <v>1821</v>
      </c>
      <c r="S9" s="72">
        <v>1931</v>
      </c>
      <c r="T9" s="72">
        <v>1931</v>
      </c>
      <c r="U9" s="170"/>
      <c r="V9" s="170"/>
      <c r="W9" s="170"/>
      <c r="X9" s="72">
        <v>5776</v>
      </c>
      <c r="Y9" s="72">
        <v>5789</v>
      </c>
      <c r="Z9" s="72">
        <v>5791</v>
      </c>
    </row>
    <row r="10" spans="1:38" ht="18.75" x14ac:dyDescent="0.2">
      <c r="Q10" s="77"/>
    </row>
    <row r="11" spans="1:38" ht="19.5" thickBot="1" x14ac:dyDescent="0.25">
      <c r="Q11" s="77"/>
    </row>
    <row r="12" spans="1:38" s="74" customFormat="1" ht="89.25" x14ac:dyDescent="0.2">
      <c r="A12" s="178" t="s">
        <v>109</v>
      </c>
      <c r="B12" s="178" t="s">
        <v>110</v>
      </c>
      <c r="C12" s="78" t="s">
        <v>111</v>
      </c>
      <c r="D12" s="179" t="s">
        <v>112</v>
      </c>
      <c r="E12" s="180"/>
      <c r="F12" s="180"/>
      <c r="G12" s="180"/>
      <c r="H12" s="180"/>
      <c r="I12" s="181"/>
      <c r="J12" s="179" t="s">
        <v>113</v>
      </c>
      <c r="K12" s="180"/>
      <c r="L12" s="180"/>
      <c r="M12" s="180"/>
      <c r="N12" s="180"/>
      <c r="O12" s="181"/>
      <c r="P12" s="179" t="s">
        <v>114</v>
      </c>
      <c r="Q12" s="180"/>
      <c r="R12" s="180"/>
      <c r="S12" s="180"/>
      <c r="T12" s="181"/>
      <c r="U12" s="179" t="s">
        <v>115</v>
      </c>
      <c r="V12" s="180"/>
      <c r="W12" s="180"/>
      <c r="X12" s="180"/>
      <c r="Y12" s="180"/>
      <c r="Z12" s="181"/>
      <c r="AA12" s="186" t="s">
        <v>116</v>
      </c>
      <c r="AB12" s="186"/>
      <c r="AC12" s="187"/>
      <c r="AD12" s="191" t="s">
        <v>117</v>
      </c>
      <c r="AE12" s="186"/>
      <c r="AF12" s="187"/>
      <c r="AG12" s="193" t="s">
        <v>118</v>
      </c>
      <c r="AH12" s="193"/>
      <c r="AI12" s="193"/>
    </row>
    <row r="13" spans="1:38" s="74" customFormat="1" ht="28.5" customHeight="1" x14ac:dyDescent="0.2">
      <c r="A13" s="178"/>
      <c r="B13" s="178"/>
      <c r="C13" s="79" t="s">
        <v>119</v>
      </c>
      <c r="D13" s="80"/>
      <c r="E13" s="81"/>
      <c r="F13" s="81"/>
      <c r="G13" s="182"/>
      <c r="H13" s="183"/>
      <c r="I13" s="184"/>
      <c r="J13" s="80"/>
      <c r="K13" s="81"/>
      <c r="L13" s="81"/>
      <c r="M13" s="182"/>
      <c r="N13" s="183"/>
      <c r="O13" s="184"/>
      <c r="P13" s="80"/>
      <c r="Q13" s="81"/>
      <c r="R13" s="182"/>
      <c r="S13" s="183"/>
      <c r="T13" s="184"/>
      <c r="U13" s="80"/>
      <c r="V13" s="81"/>
      <c r="W13" s="81"/>
      <c r="X13" s="182"/>
      <c r="Y13" s="183"/>
      <c r="Z13" s="184"/>
      <c r="AA13" s="188"/>
      <c r="AB13" s="188"/>
      <c r="AC13" s="189"/>
      <c r="AD13" s="192"/>
      <c r="AE13" s="188"/>
      <c r="AF13" s="189"/>
      <c r="AG13" s="193"/>
      <c r="AH13" s="193"/>
      <c r="AI13" s="193"/>
    </row>
    <row r="14" spans="1:38" ht="38.25" x14ac:dyDescent="0.2">
      <c r="A14" s="178"/>
      <c r="B14" s="178"/>
      <c r="C14" s="79" t="s">
        <v>163</v>
      </c>
      <c r="D14" s="82" t="s">
        <v>120</v>
      </c>
      <c r="E14" s="83" t="s">
        <v>121</v>
      </c>
      <c r="F14" s="84" t="s">
        <v>122</v>
      </c>
      <c r="G14" s="71">
        <v>2020</v>
      </c>
      <c r="H14" s="71">
        <v>2021</v>
      </c>
      <c r="I14" s="85">
        <v>2022</v>
      </c>
      <c r="J14" s="82" t="s">
        <v>123</v>
      </c>
      <c r="K14" s="83" t="s">
        <v>124</v>
      </c>
      <c r="L14" s="84" t="s">
        <v>125</v>
      </c>
      <c r="M14" s="71">
        <v>2020</v>
      </c>
      <c r="N14" s="71">
        <v>2021</v>
      </c>
      <c r="O14" s="85">
        <v>2022</v>
      </c>
      <c r="P14" s="82" t="s">
        <v>123</v>
      </c>
      <c r="Q14" s="83" t="s">
        <v>124</v>
      </c>
      <c r="R14" s="71">
        <v>2020</v>
      </c>
      <c r="S14" s="71">
        <v>2021</v>
      </c>
      <c r="T14" s="85">
        <v>2022</v>
      </c>
      <c r="U14" s="82" t="s">
        <v>123</v>
      </c>
      <c r="V14" s="83" t="s">
        <v>124</v>
      </c>
      <c r="W14" s="84" t="s">
        <v>125</v>
      </c>
      <c r="X14" s="71">
        <v>2020</v>
      </c>
      <c r="Y14" s="71">
        <v>2021</v>
      </c>
      <c r="Z14" s="85">
        <v>2022</v>
      </c>
      <c r="AA14" s="86">
        <v>2020</v>
      </c>
      <c r="AB14" s="71">
        <v>2021</v>
      </c>
      <c r="AC14" s="71">
        <v>2022</v>
      </c>
      <c r="AD14" s="71">
        <v>2020</v>
      </c>
      <c r="AE14" s="71">
        <v>2021</v>
      </c>
      <c r="AF14" s="71">
        <v>2022</v>
      </c>
      <c r="AG14" s="71">
        <v>2020</v>
      </c>
      <c r="AH14" s="71">
        <v>2021</v>
      </c>
      <c r="AI14" s="71">
        <v>2022</v>
      </c>
    </row>
    <row r="15" spans="1:38" s="93" customFormat="1" ht="18" x14ac:dyDescent="0.2">
      <c r="A15" s="87">
        <v>0</v>
      </c>
      <c r="B15" s="87" t="s">
        <v>1</v>
      </c>
      <c r="C15" s="88">
        <f t="shared" ref="C15:AC15" si="1">SUM(C16:C24)</f>
        <v>8347</v>
      </c>
      <c r="D15" s="89">
        <f t="shared" si="1"/>
        <v>63356</v>
      </c>
      <c r="E15" s="88">
        <f t="shared" si="1"/>
        <v>73468</v>
      </c>
      <c r="F15" s="88">
        <f t="shared" si="1"/>
        <v>36885</v>
      </c>
      <c r="G15" s="88">
        <f t="shared" si="1"/>
        <v>7160.6000000000013</v>
      </c>
      <c r="H15" s="88">
        <f t="shared" si="1"/>
        <v>7200.2999999999993</v>
      </c>
      <c r="I15" s="90">
        <f t="shared" si="1"/>
        <v>7244.8999999999987</v>
      </c>
      <c r="J15" s="89">
        <f t="shared" si="1"/>
        <v>55</v>
      </c>
      <c r="K15" s="88">
        <f t="shared" si="1"/>
        <v>21</v>
      </c>
      <c r="L15" s="88">
        <f t="shared" si="1"/>
        <v>21</v>
      </c>
      <c r="M15" s="88">
        <f t="shared" si="1"/>
        <v>10</v>
      </c>
      <c r="N15" s="88">
        <f t="shared" si="1"/>
        <v>10</v>
      </c>
      <c r="O15" s="90">
        <f t="shared" si="1"/>
        <v>11</v>
      </c>
      <c r="P15" s="89">
        <f t="shared" si="1"/>
        <v>1624</v>
      </c>
      <c r="Q15" s="88">
        <f t="shared" si="1"/>
        <v>1325</v>
      </c>
      <c r="R15" s="88">
        <f t="shared" si="1"/>
        <v>1821.0000000000002</v>
      </c>
      <c r="S15" s="88">
        <f t="shared" si="1"/>
        <v>1931.0000000000005</v>
      </c>
      <c r="T15" s="90">
        <f t="shared" si="1"/>
        <v>1931.0000000000005</v>
      </c>
      <c r="U15" s="89">
        <f t="shared" si="1"/>
        <v>5240</v>
      </c>
      <c r="V15" s="88">
        <f t="shared" si="1"/>
        <v>5550</v>
      </c>
      <c r="W15" s="88">
        <f t="shared" si="1"/>
        <v>3181</v>
      </c>
      <c r="X15" s="88">
        <f t="shared" si="1"/>
        <v>5776</v>
      </c>
      <c r="Y15" s="88">
        <f t="shared" si="1"/>
        <v>5788.9999999999991</v>
      </c>
      <c r="Z15" s="90">
        <f t="shared" si="1"/>
        <v>5791</v>
      </c>
      <c r="AA15" s="91">
        <f t="shared" si="1"/>
        <v>14767.599999999999</v>
      </c>
      <c r="AB15" s="88">
        <f t="shared" si="1"/>
        <v>14930.300000000001</v>
      </c>
      <c r="AC15" s="88">
        <f t="shared" si="1"/>
        <v>14977.899999999998</v>
      </c>
      <c r="AD15" s="132"/>
      <c r="AE15" s="92"/>
      <c r="AF15" s="92"/>
      <c r="AG15" s="92"/>
      <c r="AH15" s="92"/>
      <c r="AI15" s="92"/>
    </row>
    <row r="16" spans="1:38" ht="15.75" x14ac:dyDescent="0.25">
      <c r="A16" s="94">
        <v>1</v>
      </c>
      <c r="B16" s="95" t="s">
        <v>132</v>
      </c>
      <c r="C16" s="96">
        <v>3791</v>
      </c>
      <c r="D16" s="97">
        <v>50819</v>
      </c>
      <c r="E16" s="98">
        <v>57343</v>
      </c>
      <c r="F16" s="72">
        <v>27366</v>
      </c>
      <c r="G16" s="99">
        <f t="shared" ref="G16:G24" si="2">$G$9*((0.3*D16/$D$15)+(0.35*E16/$E$15)+(0.35*F16/$F$15))</f>
        <v>5538.6593819225773</v>
      </c>
      <c r="H16" s="99">
        <f t="shared" ref="H16:H24" si="3">$H$9*((0.3*D16/$D$15)+(0.35*E16/$E$15)+(0.35*F16/$F$15))</f>
        <v>5569.3669731107912</v>
      </c>
      <c r="I16" s="100">
        <f t="shared" ref="I16:I24" si="4">$I$9*((0.3*D16/$D$15)+(0.35*E16/$E$15)+(0.35*F16/$F$15))</f>
        <v>5603.8646700124118</v>
      </c>
      <c r="J16" s="97">
        <v>6</v>
      </c>
      <c r="K16" s="98">
        <v>0</v>
      </c>
      <c r="L16" s="98">
        <v>0</v>
      </c>
      <c r="M16" s="101">
        <f t="shared" ref="M16:M24" si="5">$M$9*((0.3*J16/$J$15)+(0.35*K16/$K$15)+(0.35*L16/$L$15))</f>
        <v>0.32727272727272722</v>
      </c>
      <c r="N16" s="101">
        <f t="shared" ref="N16:N24" si="6">$N$9*((0.3*J16/$J$15)+(0.35*K16/$K$15)+(0.35*L16/$L$15))</f>
        <v>0.32727272727272722</v>
      </c>
      <c r="O16" s="102">
        <f t="shared" ref="O16:O24" si="7">$O$9*((0.3*J16/$J$15)+(0.35*K16/$K$15)+(0.35*L16/$L$15))</f>
        <v>0.35999999999999993</v>
      </c>
      <c r="P16" s="97">
        <v>1138</v>
      </c>
      <c r="Q16" s="98">
        <v>991</v>
      </c>
      <c r="R16" s="119">
        <f t="shared" ref="R16:R24" si="8">$R$9*((0.45*P16/$P$15)+(0.55*Q16/$Q$15))</f>
        <v>1323.3043162468632</v>
      </c>
      <c r="S16" s="119">
        <f t="shared" ref="S16:S24" si="9">$S$9*((0.45*P16/$P$15)+(0.55*Q16/$Q$15))</f>
        <v>1403.2403265638072</v>
      </c>
      <c r="T16" s="119">
        <f t="shared" ref="T16:T24" si="10">$T$9*((0.45*P16/$P$15)+(0.55*Q16/$Q$15))</f>
        <v>1403.2403265638072</v>
      </c>
      <c r="U16" s="97">
        <v>2858</v>
      </c>
      <c r="V16" s="98">
        <v>3083</v>
      </c>
      <c r="W16" s="98">
        <v>1935</v>
      </c>
      <c r="X16" s="101">
        <f t="shared" ref="X16:X24" si="11">$X$9*((0.3*U16/$U$15)+(0.35*V16/$V$15)+(0.35*W16/$W$15))</f>
        <v>3297.8310234402088</v>
      </c>
      <c r="Y16" s="101">
        <f t="shared" ref="Y16:Y24" si="12">$Y$9*((0.3*U16/$U$15)+(0.35*V16/$V$15)+(0.35*W16/$W$15))</f>
        <v>3305.2534270594474</v>
      </c>
      <c r="Z16" s="102">
        <f t="shared" ref="Z16:Z24" si="13">$Z$9*((0.3*U16/$U$15)+(0.35*V16/$V$15)+(0.35*W16/$W$15))</f>
        <v>3306.3953353085608</v>
      </c>
      <c r="AA16" s="104">
        <f>G16+M16+X16+R16</f>
        <v>10160.121994336921</v>
      </c>
      <c r="AB16" s="99">
        <f>H16+N16+Y16+S16</f>
        <v>10278.187999461319</v>
      </c>
      <c r="AC16" s="99">
        <f>I16+O16+Z16+T16</f>
        <v>10313.86033188478</v>
      </c>
      <c r="AD16" s="131">
        <v>0.55669999999999997</v>
      </c>
      <c r="AE16" s="131">
        <v>0.55669999999999997</v>
      </c>
      <c r="AF16" s="131">
        <v>0.55669999999999997</v>
      </c>
      <c r="AG16" s="103">
        <f>AA16/C16*$C$15/$AA$15*AD16</f>
        <v>0.84330922789019769</v>
      </c>
      <c r="AH16" s="103">
        <f>AB16/C16*$C$15/$AB$15*AE16</f>
        <v>0.8438123419817678</v>
      </c>
      <c r="AI16" s="103">
        <f>AC16/C16*$C$15/$AC$15*AF16</f>
        <v>0.84404999119009516</v>
      </c>
      <c r="AK16" s="105"/>
      <c r="AL16" s="105"/>
    </row>
    <row r="17" spans="1:48" ht="15.75" x14ac:dyDescent="0.25">
      <c r="A17" s="94">
        <v>2</v>
      </c>
      <c r="B17" s="95" t="s">
        <v>133</v>
      </c>
      <c r="C17" s="96">
        <v>505</v>
      </c>
      <c r="D17" s="97">
        <v>1910</v>
      </c>
      <c r="E17" s="98">
        <v>2456</v>
      </c>
      <c r="F17" s="72">
        <v>1420</v>
      </c>
      <c r="G17" s="99">
        <f t="shared" si="2"/>
        <v>245.02696558043277</v>
      </c>
      <c r="H17" s="99">
        <f t="shared" si="3"/>
        <v>246.38545097740274</v>
      </c>
      <c r="I17" s="100">
        <f t="shared" si="4"/>
        <v>247.91160837551004</v>
      </c>
      <c r="J17" s="97">
        <v>0</v>
      </c>
      <c r="K17" s="98">
        <v>5</v>
      </c>
      <c r="L17" s="98">
        <v>10</v>
      </c>
      <c r="M17" s="101">
        <f t="shared" si="5"/>
        <v>2.5</v>
      </c>
      <c r="N17" s="101">
        <f t="shared" si="6"/>
        <v>2.5</v>
      </c>
      <c r="O17" s="102">
        <f t="shared" si="7"/>
        <v>2.75</v>
      </c>
      <c r="P17" s="97">
        <v>19</v>
      </c>
      <c r="Q17" s="98">
        <v>14</v>
      </c>
      <c r="R17" s="119">
        <f t="shared" si="8"/>
        <v>20.169576424388886</v>
      </c>
      <c r="S17" s="119">
        <f t="shared" si="9"/>
        <v>21.3879473231713</v>
      </c>
      <c r="T17" s="119">
        <f t="shared" si="10"/>
        <v>21.3879473231713</v>
      </c>
      <c r="U17" s="97">
        <v>551</v>
      </c>
      <c r="V17" s="98">
        <v>426</v>
      </c>
      <c r="W17" s="98">
        <v>99</v>
      </c>
      <c r="X17" s="101">
        <f t="shared" si="11"/>
        <v>400.2968276882799</v>
      </c>
      <c r="Y17" s="101">
        <f t="shared" si="12"/>
        <v>401.19777276444813</v>
      </c>
      <c r="Z17" s="102">
        <f t="shared" si="13"/>
        <v>401.33637969924325</v>
      </c>
      <c r="AA17" s="104">
        <f t="shared" ref="AA17:AC24" si="14">G17+M17+X17+R17</f>
        <v>667.99336969310161</v>
      </c>
      <c r="AB17" s="99">
        <f t="shared" si="14"/>
        <v>671.47117106502208</v>
      </c>
      <c r="AC17" s="99">
        <f t="shared" si="14"/>
        <v>673.38593539792453</v>
      </c>
      <c r="AD17" s="131">
        <v>4.1399999999999999E-2</v>
      </c>
      <c r="AE17" s="131">
        <v>4.1399999999999999E-2</v>
      </c>
      <c r="AF17" s="131">
        <v>4.1399999999999999E-2</v>
      </c>
      <c r="AG17" s="103">
        <f t="shared" ref="AG17:AG24" si="15">AA17/C17*$C$15/$AA$15*AD17</f>
        <v>3.0952918764988648E-2</v>
      </c>
      <c r="AH17" s="103">
        <f t="shared" ref="AH17:AH24" si="16">AB17/C17*$C$15/$AB$15*AE17</f>
        <v>3.0775010775286486E-2</v>
      </c>
      <c r="AI17" s="103">
        <f t="shared" ref="AI17:AI24" si="17">AC17/C17*$C$15/$AC$15*AF17</f>
        <v>3.0764686304426761E-2</v>
      </c>
      <c r="AK17" s="105"/>
      <c r="AL17" s="105"/>
    </row>
    <row r="18" spans="1:48" ht="15.75" x14ac:dyDescent="0.25">
      <c r="A18" s="94">
        <v>3</v>
      </c>
      <c r="B18" s="95" t="s">
        <v>134</v>
      </c>
      <c r="C18" s="96">
        <v>953</v>
      </c>
      <c r="D18" s="97">
        <v>2465</v>
      </c>
      <c r="E18" s="98">
        <v>3089</v>
      </c>
      <c r="F18" s="72">
        <v>1827</v>
      </c>
      <c r="G18" s="99">
        <f t="shared" si="2"/>
        <v>313.09282917856422</v>
      </c>
      <c r="H18" s="99">
        <f t="shared" si="3"/>
        <v>314.82868725168504</v>
      </c>
      <c r="I18" s="100">
        <f t="shared" si="4"/>
        <v>316.7787948099014</v>
      </c>
      <c r="J18" s="97">
        <v>0</v>
      </c>
      <c r="K18" s="98">
        <v>0</v>
      </c>
      <c r="L18" s="98">
        <v>0</v>
      </c>
      <c r="M18" s="101">
        <f t="shared" si="5"/>
        <v>0</v>
      </c>
      <c r="N18" s="101">
        <f t="shared" si="6"/>
        <v>0</v>
      </c>
      <c r="O18" s="102">
        <f t="shared" si="7"/>
        <v>0</v>
      </c>
      <c r="P18" s="97">
        <v>127</v>
      </c>
      <c r="Q18" s="98">
        <v>66</v>
      </c>
      <c r="R18" s="119">
        <f t="shared" si="8"/>
        <v>113.97113298168975</v>
      </c>
      <c r="S18" s="119">
        <f t="shared" si="9"/>
        <v>120.85571542429594</v>
      </c>
      <c r="T18" s="119">
        <f t="shared" si="10"/>
        <v>120.85571542429594</v>
      </c>
      <c r="U18" s="97">
        <v>520</v>
      </c>
      <c r="V18" s="98">
        <v>622</v>
      </c>
      <c r="W18" s="98">
        <v>374</v>
      </c>
      <c r="X18" s="101">
        <f t="shared" si="11"/>
        <v>636.20791200451947</v>
      </c>
      <c r="Y18" s="101">
        <f t="shared" si="12"/>
        <v>637.63982039372638</v>
      </c>
      <c r="Z18" s="102">
        <f t="shared" si="13"/>
        <v>637.86011399206586</v>
      </c>
      <c r="AA18" s="104">
        <f t="shared" si="14"/>
        <v>1063.2718741647734</v>
      </c>
      <c r="AB18" s="99">
        <f t="shared" si="14"/>
        <v>1073.3242230697074</v>
      </c>
      <c r="AC18" s="99">
        <f t="shared" si="14"/>
        <v>1075.4946242262633</v>
      </c>
      <c r="AD18" s="131">
        <v>4.41E-2</v>
      </c>
      <c r="AE18" s="131">
        <v>4.41E-2</v>
      </c>
      <c r="AF18" s="131">
        <v>4.41E-2</v>
      </c>
      <c r="AG18" s="103">
        <f t="shared" si="15"/>
        <v>2.7810609559257852E-2</v>
      </c>
      <c r="AH18" s="103">
        <f t="shared" si="16"/>
        <v>2.7767609862302627E-2</v>
      </c>
      <c r="AI18" s="103">
        <f t="shared" si="17"/>
        <v>2.7735335238140889E-2</v>
      </c>
      <c r="AK18" s="105"/>
      <c r="AL18" s="105"/>
    </row>
    <row r="19" spans="1:48" ht="15.75" x14ac:dyDescent="0.25">
      <c r="A19" s="94">
        <v>4</v>
      </c>
      <c r="B19" s="95" t="s">
        <v>135</v>
      </c>
      <c r="C19" s="96">
        <v>878</v>
      </c>
      <c r="D19" s="97">
        <v>2037</v>
      </c>
      <c r="E19" s="98">
        <v>2705</v>
      </c>
      <c r="F19" s="72">
        <v>1584</v>
      </c>
      <c r="G19" s="99">
        <f t="shared" si="2"/>
        <v>268.9704553715161</v>
      </c>
      <c r="H19" s="99">
        <f t="shared" si="3"/>
        <v>270.4616889382911</v>
      </c>
      <c r="I19" s="100">
        <f t="shared" si="4"/>
        <v>272.13697904101565</v>
      </c>
      <c r="J19" s="97">
        <v>7</v>
      </c>
      <c r="K19" s="98">
        <v>12</v>
      </c>
      <c r="L19" s="98">
        <v>7</v>
      </c>
      <c r="M19" s="101">
        <f t="shared" si="5"/>
        <v>3.5484848484848479</v>
      </c>
      <c r="N19" s="101">
        <f t="shared" si="6"/>
        <v>3.5484848484848479</v>
      </c>
      <c r="O19" s="102">
        <f t="shared" si="7"/>
        <v>3.9033333333333329</v>
      </c>
      <c r="P19" s="97">
        <v>127</v>
      </c>
      <c r="Q19" s="98">
        <v>95</v>
      </c>
      <c r="R19" s="119">
        <f t="shared" si="8"/>
        <v>135.89184996282185</v>
      </c>
      <c r="S19" s="119">
        <f t="shared" si="9"/>
        <v>144.10058334882424</v>
      </c>
      <c r="T19" s="119">
        <f t="shared" si="10"/>
        <v>144.10058334882424</v>
      </c>
      <c r="U19" s="97">
        <v>372</v>
      </c>
      <c r="V19" s="98">
        <v>310</v>
      </c>
      <c r="W19" s="98">
        <v>102</v>
      </c>
      <c r="X19" s="101">
        <f t="shared" si="11"/>
        <v>300.75715958870626</v>
      </c>
      <c r="Y19" s="101">
        <f t="shared" si="12"/>
        <v>301.43407147836228</v>
      </c>
      <c r="Z19" s="102">
        <f t="shared" si="13"/>
        <v>301.5382117690786</v>
      </c>
      <c r="AA19" s="104">
        <f t="shared" si="14"/>
        <v>709.16794977152904</v>
      </c>
      <c r="AB19" s="99">
        <f t="shared" si="14"/>
        <v>719.54482861396252</v>
      </c>
      <c r="AC19" s="99">
        <f t="shared" si="14"/>
        <v>721.67910749225177</v>
      </c>
      <c r="AD19" s="131">
        <v>3.6999999999999998E-2</v>
      </c>
      <c r="AE19" s="131">
        <v>3.6999999999999998E-2</v>
      </c>
      <c r="AF19" s="131">
        <v>3.6999999999999998E-2</v>
      </c>
      <c r="AG19" s="103">
        <f t="shared" si="15"/>
        <v>1.6891833852695288E-2</v>
      </c>
      <c r="AH19" s="103">
        <f t="shared" si="16"/>
        <v>1.6952234200438735E-2</v>
      </c>
      <c r="AI19" s="103">
        <f t="shared" si="17"/>
        <v>1.6948482828390666E-2</v>
      </c>
      <c r="AK19" s="105"/>
      <c r="AL19" s="105"/>
    </row>
    <row r="20" spans="1:48" ht="15.75" x14ac:dyDescent="0.25">
      <c r="A20" s="94">
        <v>5</v>
      </c>
      <c r="B20" s="95" t="s">
        <v>136</v>
      </c>
      <c r="C20" s="96">
        <v>925</v>
      </c>
      <c r="D20" s="97">
        <v>2319</v>
      </c>
      <c r="E20" s="98">
        <v>2894</v>
      </c>
      <c r="F20" s="72">
        <v>1727</v>
      </c>
      <c r="G20" s="99">
        <f t="shared" si="2"/>
        <v>294.69579690518719</v>
      </c>
      <c r="H20" s="99">
        <f t="shared" si="3"/>
        <v>296.32965763433504</v>
      </c>
      <c r="I20" s="100">
        <f t="shared" si="4"/>
        <v>298.16517875574539</v>
      </c>
      <c r="J20" s="97">
        <v>0</v>
      </c>
      <c r="K20" s="98">
        <v>0</v>
      </c>
      <c r="L20" s="98">
        <v>0</v>
      </c>
      <c r="M20" s="101">
        <f t="shared" si="5"/>
        <v>0</v>
      </c>
      <c r="N20" s="101">
        <f t="shared" si="6"/>
        <v>0</v>
      </c>
      <c r="O20" s="102">
        <f t="shared" si="7"/>
        <v>0</v>
      </c>
      <c r="P20" s="97">
        <v>45</v>
      </c>
      <c r="Q20" s="98">
        <v>14</v>
      </c>
      <c r="R20" s="119">
        <f t="shared" si="8"/>
        <v>33.288849823403659</v>
      </c>
      <c r="S20" s="119">
        <f t="shared" si="9"/>
        <v>35.299708406915137</v>
      </c>
      <c r="T20" s="119">
        <f t="shared" si="10"/>
        <v>35.299708406915137</v>
      </c>
      <c r="U20" s="97">
        <v>259</v>
      </c>
      <c r="V20" s="98">
        <v>257</v>
      </c>
      <c r="W20" s="98">
        <v>160</v>
      </c>
      <c r="X20" s="101">
        <f t="shared" si="11"/>
        <v>280.94451500941921</v>
      </c>
      <c r="Y20" s="101">
        <f t="shared" si="12"/>
        <v>281.57683472810385</v>
      </c>
      <c r="Z20" s="102">
        <f t="shared" si="13"/>
        <v>281.67411468482453</v>
      </c>
      <c r="AA20" s="104">
        <f t="shared" si="14"/>
        <v>608.92916173801007</v>
      </c>
      <c r="AB20" s="99">
        <f t="shared" si="14"/>
        <v>613.20620076935404</v>
      </c>
      <c r="AC20" s="99">
        <f t="shared" si="14"/>
        <v>615.13900184748502</v>
      </c>
      <c r="AD20" s="131">
        <v>3.5400000000000001E-2</v>
      </c>
      <c r="AE20" s="131">
        <v>3.5400000000000001E-2</v>
      </c>
      <c r="AF20" s="131">
        <v>3.5400000000000001E-2</v>
      </c>
      <c r="AG20" s="103">
        <f t="shared" si="15"/>
        <v>1.3171911236004741E-2</v>
      </c>
      <c r="AH20" s="103">
        <f t="shared" si="16"/>
        <v>1.3119882523451162E-2</v>
      </c>
      <c r="AI20" s="103">
        <f t="shared" si="17"/>
        <v>1.3119409248119393E-2</v>
      </c>
      <c r="AK20" s="105"/>
      <c r="AL20" s="105"/>
    </row>
    <row r="21" spans="1:48" ht="15.75" x14ac:dyDescent="0.25">
      <c r="A21" s="94">
        <v>6</v>
      </c>
      <c r="B21" s="95" t="s">
        <v>137</v>
      </c>
      <c r="C21" s="96">
        <v>801</v>
      </c>
      <c r="D21" s="97">
        <v>2319</v>
      </c>
      <c r="E21" s="98">
        <v>3047</v>
      </c>
      <c r="F21" s="72">
        <v>1747</v>
      </c>
      <c r="G21" s="99">
        <f t="shared" si="2"/>
        <v>301.27400963170538</v>
      </c>
      <c r="H21" s="99">
        <f t="shared" si="3"/>
        <v>302.94434147294476</v>
      </c>
      <c r="I21" s="100">
        <f t="shared" si="4"/>
        <v>304.82083517871996</v>
      </c>
      <c r="J21" s="97">
        <v>42</v>
      </c>
      <c r="K21" s="98">
        <v>4</v>
      </c>
      <c r="L21" s="98">
        <v>4</v>
      </c>
      <c r="M21" s="101">
        <f t="shared" si="5"/>
        <v>3.624242424242424</v>
      </c>
      <c r="N21" s="101">
        <f t="shared" si="6"/>
        <v>3.624242424242424</v>
      </c>
      <c r="O21" s="102">
        <f t="shared" si="7"/>
        <v>3.9866666666666668</v>
      </c>
      <c r="P21" s="97">
        <v>84</v>
      </c>
      <c r="Q21" s="98">
        <v>62</v>
      </c>
      <c r="R21" s="119">
        <f t="shared" si="8"/>
        <v>89.25032595966168</v>
      </c>
      <c r="S21" s="119">
        <f t="shared" si="9"/>
        <v>94.641614183474303</v>
      </c>
      <c r="T21" s="119">
        <f t="shared" si="10"/>
        <v>94.641614183474303</v>
      </c>
      <c r="U21" s="97">
        <v>385</v>
      </c>
      <c r="V21" s="98">
        <v>560</v>
      </c>
      <c r="W21" s="98">
        <v>350</v>
      </c>
      <c r="X21" s="101">
        <f t="shared" si="11"/>
        <v>553.72896218588289</v>
      </c>
      <c r="Y21" s="101">
        <f t="shared" si="12"/>
        <v>554.9752358196115</v>
      </c>
      <c r="Z21" s="102">
        <f t="shared" si="13"/>
        <v>555.16697022480048</v>
      </c>
      <c r="AA21" s="104">
        <f t="shared" si="14"/>
        <v>947.87754020149237</v>
      </c>
      <c r="AB21" s="99">
        <f t="shared" si="14"/>
        <v>956.18543390027298</v>
      </c>
      <c r="AC21" s="99">
        <f t="shared" si="14"/>
        <v>958.61608625366148</v>
      </c>
      <c r="AD21" s="131">
        <v>4.7E-2</v>
      </c>
      <c r="AE21" s="131">
        <v>4.7E-2</v>
      </c>
      <c r="AF21" s="131">
        <v>4.7E-2</v>
      </c>
      <c r="AG21" s="103">
        <f t="shared" si="15"/>
        <v>3.1436780867724369E-2</v>
      </c>
      <c r="AH21" s="103">
        <f t="shared" si="16"/>
        <v>3.1366737154665501E-2</v>
      </c>
      <c r="AI21" s="103">
        <f t="shared" si="17"/>
        <v>3.1346534971186106E-2</v>
      </c>
      <c r="AK21" s="105"/>
      <c r="AL21" s="105"/>
    </row>
    <row r="22" spans="1:48" ht="15.75" x14ac:dyDescent="0.25">
      <c r="A22" s="94">
        <v>7</v>
      </c>
      <c r="B22" s="95" t="s">
        <v>138</v>
      </c>
      <c r="C22" s="96">
        <v>494</v>
      </c>
      <c r="D22" s="97">
        <v>1487</v>
      </c>
      <c r="E22" s="98">
        <v>1934</v>
      </c>
      <c r="F22" s="72">
        <v>1214</v>
      </c>
      <c r="G22" s="99">
        <f t="shared" si="2"/>
        <v>198.88056141001721</v>
      </c>
      <c r="H22" s="99">
        <f t="shared" si="3"/>
        <v>199.98320061455004</v>
      </c>
      <c r="I22" s="100">
        <f t="shared" si="4"/>
        <v>201.22193382669519</v>
      </c>
      <c r="J22" s="97">
        <v>0</v>
      </c>
      <c r="K22" s="98">
        <v>0</v>
      </c>
      <c r="L22" s="98">
        <v>0</v>
      </c>
      <c r="M22" s="101">
        <f t="shared" si="5"/>
        <v>0</v>
      </c>
      <c r="N22" s="101">
        <f t="shared" si="6"/>
        <v>0</v>
      </c>
      <c r="O22" s="102">
        <f t="shared" si="7"/>
        <v>0</v>
      </c>
      <c r="P22" s="97">
        <v>84</v>
      </c>
      <c r="Q22" s="98">
        <v>83</v>
      </c>
      <c r="R22" s="119">
        <f t="shared" si="8"/>
        <v>105.12394860117112</v>
      </c>
      <c r="S22" s="119">
        <f t="shared" si="9"/>
        <v>111.47410474951204</v>
      </c>
      <c r="T22" s="119">
        <f t="shared" si="10"/>
        <v>111.47410474951204</v>
      </c>
      <c r="U22" s="97">
        <v>295</v>
      </c>
      <c r="V22" s="98">
        <v>292</v>
      </c>
      <c r="W22" s="98">
        <v>161</v>
      </c>
      <c r="X22" s="101">
        <f t="shared" si="11"/>
        <v>306.23360008298357</v>
      </c>
      <c r="Y22" s="101">
        <f t="shared" si="12"/>
        <v>306.92283775630057</v>
      </c>
      <c r="Z22" s="102">
        <f t="shared" si="13"/>
        <v>307.02887432142626</v>
      </c>
      <c r="AA22" s="104">
        <f t="shared" si="14"/>
        <v>610.23811009417193</v>
      </c>
      <c r="AB22" s="99">
        <f t="shared" si="14"/>
        <v>618.38014312036262</v>
      </c>
      <c r="AC22" s="99">
        <f t="shared" si="14"/>
        <v>619.72491289763343</v>
      </c>
      <c r="AD22" s="131">
        <v>3.8399999999999997E-2</v>
      </c>
      <c r="AE22" s="131">
        <v>3.8399999999999997E-2</v>
      </c>
      <c r="AF22" s="131">
        <v>3.8399999999999997E-2</v>
      </c>
      <c r="AG22" s="103">
        <f t="shared" si="15"/>
        <v>2.6811684167088463E-2</v>
      </c>
      <c r="AH22" s="103">
        <f t="shared" si="16"/>
        <v>2.6873342679907097E-2</v>
      </c>
      <c r="AI22" s="103">
        <f t="shared" si="17"/>
        <v>2.6846193575610494E-2</v>
      </c>
      <c r="AK22" s="105"/>
      <c r="AL22" s="105"/>
    </row>
    <row r="23" spans="1:48" ht="15.75" x14ac:dyDescent="0.25">
      <c r="A23" s="94">
        <v>8</v>
      </c>
      <c r="B23" s="95"/>
      <c r="C23" s="96"/>
      <c r="D23" s="97"/>
      <c r="E23" s="98"/>
      <c r="F23" s="72"/>
      <c r="G23" s="99">
        <f t="shared" si="2"/>
        <v>0</v>
      </c>
      <c r="H23" s="99">
        <f t="shared" si="3"/>
        <v>0</v>
      </c>
      <c r="I23" s="100">
        <f t="shared" si="4"/>
        <v>0</v>
      </c>
      <c r="J23" s="97"/>
      <c r="K23" s="98"/>
      <c r="L23" s="98"/>
      <c r="M23" s="101">
        <f t="shared" si="5"/>
        <v>0</v>
      </c>
      <c r="N23" s="101">
        <f t="shared" si="6"/>
        <v>0</v>
      </c>
      <c r="O23" s="102">
        <f t="shared" si="7"/>
        <v>0</v>
      </c>
      <c r="P23" s="97"/>
      <c r="Q23" s="98"/>
      <c r="R23" s="119">
        <f t="shared" si="8"/>
        <v>0</v>
      </c>
      <c r="S23" s="119">
        <f t="shared" si="9"/>
        <v>0</v>
      </c>
      <c r="T23" s="119">
        <f t="shared" si="10"/>
        <v>0</v>
      </c>
      <c r="U23" s="97"/>
      <c r="V23" s="98"/>
      <c r="W23" s="98"/>
      <c r="X23" s="101">
        <f t="shared" si="11"/>
        <v>0</v>
      </c>
      <c r="Y23" s="101">
        <f t="shared" si="12"/>
        <v>0</v>
      </c>
      <c r="Z23" s="102">
        <f t="shared" si="13"/>
        <v>0</v>
      </c>
      <c r="AA23" s="104">
        <f t="shared" si="14"/>
        <v>0</v>
      </c>
      <c r="AB23" s="99">
        <f t="shared" si="14"/>
        <v>0</v>
      </c>
      <c r="AC23" s="99">
        <f t="shared" si="14"/>
        <v>0</v>
      </c>
      <c r="AD23" s="72"/>
      <c r="AE23" s="72"/>
      <c r="AF23" s="72"/>
      <c r="AG23" s="103" t="e">
        <f t="shared" si="15"/>
        <v>#DIV/0!</v>
      </c>
      <c r="AH23" s="103" t="e">
        <f t="shared" si="16"/>
        <v>#DIV/0!</v>
      </c>
      <c r="AI23" s="103" t="e">
        <f t="shared" si="17"/>
        <v>#DIV/0!</v>
      </c>
      <c r="AK23" s="105"/>
      <c r="AL23" s="105"/>
    </row>
    <row r="24" spans="1:48" ht="15.75" x14ac:dyDescent="0.25">
      <c r="A24" s="94">
        <v>9</v>
      </c>
      <c r="B24" s="95"/>
      <c r="C24" s="96"/>
      <c r="D24" s="97"/>
      <c r="E24" s="98"/>
      <c r="F24" s="72"/>
      <c r="G24" s="99">
        <f t="shared" si="2"/>
        <v>0</v>
      </c>
      <c r="H24" s="99">
        <f t="shared" si="3"/>
        <v>0</v>
      </c>
      <c r="I24" s="100">
        <f t="shared" si="4"/>
        <v>0</v>
      </c>
      <c r="J24" s="97"/>
      <c r="K24" s="98"/>
      <c r="L24" s="98"/>
      <c r="M24" s="101">
        <f t="shared" si="5"/>
        <v>0</v>
      </c>
      <c r="N24" s="101">
        <f t="shared" si="6"/>
        <v>0</v>
      </c>
      <c r="O24" s="102">
        <f t="shared" si="7"/>
        <v>0</v>
      </c>
      <c r="P24" s="97"/>
      <c r="Q24" s="98"/>
      <c r="R24" s="119">
        <f t="shared" si="8"/>
        <v>0</v>
      </c>
      <c r="S24" s="119">
        <f t="shared" si="9"/>
        <v>0</v>
      </c>
      <c r="T24" s="119">
        <f t="shared" si="10"/>
        <v>0</v>
      </c>
      <c r="U24" s="97"/>
      <c r="V24" s="98"/>
      <c r="W24" s="98"/>
      <c r="X24" s="101">
        <f t="shared" si="11"/>
        <v>0</v>
      </c>
      <c r="Y24" s="101">
        <f t="shared" si="12"/>
        <v>0</v>
      </c>
      <c r="Z24" s="102">
        <f t="shared" si="13"/>
        <v>0</v>
      </c>
      <c r="AA24" s="104">
        <f t="shared" si="14"/>
        <v>0</v>
      </c>
      <c r="AB24" s="99">
        <f t="shared" si="14"/>
        <v>0</v>
      </c>
      <c r="AC24" s="99">
        <f t="shared" si="14"/>
        <v>0</v>
      </c>
      <c r="AD24" s="72"/>
      <c r="AE24" s="72"/>
      <c r="AF24" s="72"/>
      <c r="AG24" s="103" t="e">
        <f t="shared" si="15"/>
        <v>#DIV/0!</v>
      </c>
      <c r="AH24" s="103" t="e">
        <f t="shared" si="16"/>
        <v>#DIV/0!</v>
      </c>
      <c r="AI24" s="103" t="e">
        <f t="shared" si="17"/>
        <v>#DIV/0!</v>
      </c>
      <c r="AK24" s="105"/>
      <c r="AL24" s="105"/>
    </row>
    <row r="25" spans="1:48" ht="34.5" customHeight="1" x14ac:dyDescent="0.2">
      <c r="A25" s="106" t="s">
        <v>126</v>
      </c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AA25" s="107"/>
      <c r="AB25" s="107"/>
      <c r="AC25" s="107"/>
      <c r="AD25" s="107"/>
      <c r="AE25" s="107"/>
      <c r="AF25" s="107"/>
      <c r="AK25" s="105"/>
      <c r="AL25" s="105"/>
    </row>
    <row r="26" spans="1:48" ht="29.25" customHeight="1" x14ac:dyDescent="0.2"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AA26" s="107"/>
      <c r="AB26" s="107"/>
      <c r="AC26" s="107"/>
      <c r="AD26" s="107"/>
      <c r="AE26" s="107"/>
      <c r="AF26" s="107"/>
      <c r="AK26" s="105"/>
      <c r="AL26" s="105"/>
    </row>
    <row r="27" spans="1:48" ht="50.25" customHeight="1" x14ac:dyDescent="0.2"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AA27" s="108"/>
      <c r="AB27" s="108"/>
      <c r="AC27" s="108"/>
      <c r="AD27" s="108"/>
      <c r="AE27" s="108"/>
      <c r="AF27" s="108"/>
      <c r="AG27" s="108"/>
      <c r="AH27" s="108"/>
      <c r="AI27" s="108"/>
      <c r="AJ27" s="108"/>
      <c r="AK27" s="105"/>
      <c r="AL27" s="105"/>
      <c r="AM27" s="108"/>
      <c r="AN27" s="108"/>
      <c r="AO27" s="108"/>
      <c r="AP27" s="108"/>
      <c r="AQ27" s="108"/>
      <c r="AR27" s="108"/>
      <c r="AS27" s="108"/>
      <c r="AT27" s="108"/>
      <c r="AU27" s="108"/>
      <c r="AV27" s="108"/>
    </row>
    <row r="28" spans="1:48" x14ac:dyDescent="0.2">
      <c r="B28" s="109"/>
      <c r="C28" s="108"/>
      <c r="D28" s="108"/>
      <c r="E28" s="108"/>
      <c r="F28" s="107"/>
      <c r="G28" s="107"/>
      <c r="H28" s="107"/>
      <c r="I28" s="107"/>
      <c r="J28" s="108"/>
      <c r="K28" s="108"/>
      <c r="L28" s="108"/>
      <c r="M28" s="108"/>
      <c r="N28" s="108"/>
      <c r="O28" s="108"/>
      <c r="P28" s="108"/>
      <c r="Q28" s="108"/>
    </row>
    <row r="29" spans="1:48" x14ac:dyDescent="0.2">
      <c r="B29" s="70"/>
      <c r="C29" s="108"/>
      <c r="D29" s="108"/>
      <c r="E29" s="108"/>
      <c r="F29" s="107"/>
      <c r="G29" s="107"/>
      <c r="H29" s="107"/>
      <c r="I29" s="107"/>
      <c r="J29" s="108"/>
      <c r="K29" s="108"/>
      <c r="L29" s="108"/>
      <c r="M29" s="108"/>
      <c r="N29" s="108"/>
      <c r="O29" s="108"/>
      <c r="P29" s="108"/>
      <c r="Q29" s="108"/>
    </row>
    <row r="30" spans="1:48" x14ac:dyDescent="0.2">
      <c r="D30" s="73"/>
      <c r="E30" s="73"/>
      <c r="F30" s="110"/>
      <c r="G30" s="110"/>
      <c r="H30" s="110"/>
      <c r="I30" s="110"/>
      <c r="J30" s="111"/>
      <c r="K30" s="111"/>
      <c r="L30" s="111"/>
      <c r="M30" s="111"/>
      <c r="N30" s="111"/>
      <c r="O30" s="111"/>
      <c r="P30" s="111"/>
      <c r="Q30" s="111"/>
    </row>
    <row r="31" spans="1:48" x14ac:dyDescent="0.2">
      <c r="D31" s="73"/>
      <c r="E31" s="73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</row>
    <row r="32" spans="1:48" x14ac:dyDescent="0.2">
      <c r="B32" s="70"/>
      <c r="D32" s="73"/>
      <c r="E32" s="73"/>
      <c r="F32" s="112"/>
      <c r="G32" s="112"/>
      <c r="H32" s="112"/>
      <c r="I32" s="112"/>
      <c r="J32" s="108"/>
      <c r="K32" s="108"/>
      <c r="L32" s="108"/>
      <c r="M32" s="108"/>
      <c r="N32" s="108"/>
      <c r="O32" s="108"/>
      <c r="P32" s="108"/>
      <c r="Q32" s="108"/>
    </row>
    <row r="33" spans="2:17" x14ac:dyDescent="0.2">
      <c r="D33" s="73"/>
      <c r="E33" s="73"/>
      <c r="J33" s="108"/>
      <c r="K33" s="75"/>
      <c r="Q33" s="108"/>
    </row>
    <row r="34" spans="2:17" x14ac:dyDescent="0.2">
      <c r="D34" s="73"/>
      <c r="E34" s="73"/>
      <c r="K34" s="75"/>
    </row>
    <row r="35" spans="2:17" x14ac:dyDescent="0.2">
      <c r="D35" s="73"/>
      <c r="E35" s="73"/>
      <c r="K35" s="75"/>
    </row>
    <row r="36" spans="2:17" x14ac:dyDescent="0.2">
      <c r="D36" s="73"/>
      <c r="E36" s="73"/>
    </row>
    <row r="38" spans="2:17" x14ac:dyDescent="0.2">
      <c r="B38" s="113"/>
      <c r="C38" s="113"/>
    </row>
  </sheetData>
  <autoFilter ref="B14:WWK27"/>
  <mergeCells count="34">
    <mergeCell ref="X13:Z13"/>
    <mergeCell ref="U12:Z12"/>
    <mergeCell ref="AG1:AI1"/>
    <mergeCell ref="P7:P9"/>
    <mergeCell ref="Q7:Q9"/>
    <mergeCell ref="AA12:AC13"/>
    <mergeCell ref="R7:T7"/>
    <mergeCell ref="U7:U9"/>
    <mergeCell ref="AD12:AF13"/>
    <mergeCell ref="AG12:AI13"/>
    <mergeCell ref="B2:AI2"/>
    <mergeCell ref="B7:B9"/>
    <mergeCell ref="C7:C9"/>
    <mergeCell ref="D7:D9"/>
    <mergeCell ref="E7:E9"/>
    <mergeCell ref="F7:F9"/>
    <mergeCell ref="A12:A14"/>
    <mergeCell ref="B12:B14"/>
    <mergeCell ref="D12:I12"/>
    <mergeCell ref="J12:O12"/>
    <mergeCell ref="P12:T12"/>
    <mergeCell ref="G13:I13"/>
    <mergeCell ref="M13:O13"/>
    <mergeCell ref="R13:T13"/>
    <mergeCell ref="K7:K9"/>
    <mergeCell ref="A5:AI5"/>
    <mergeCell ref="B3:C4"/>
    <mergeCell ref="V7:V9"/>
    <mergeCell ref="W7:W9"/>
    <mergeCell ref="X7:Z7"/>
    <mergeCell ref="L7:L9"/>
    <mergeCell ref="M7:O7"/>
    <mergeCell ref="G7:I7"/>
    <mergeCell ref="J7:J9"/>
  </mergeCells>
  <pageMargins left="0.70866141732283472" right="0.70866141732283472" top="0.74803149606299213" bottom="0.74803149606299213" header="0.31496062992125984" footer="0.31496062992125984"/>
  <pageSetup paperSize="9" scale="50" fitToWidth="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8"/>
  <sheetViews>
    <sheetView workbookViewId="0">
      <pane xSplit="2" ySplit="10" topLeftCell="C11" activePane="bottomRight" state="frozen"/>
      <selection pane="topRight" activeCell="C1" sqref="C1"/>
      <selection pane="bottomLeft" activeCell="A10" sqref="A10"/>
      <selection pane="bottomRight" activeCell="F17" sqref="F17"/>
    </sheetView>
  </sheetViews>
  <sheetFormatPr defaultRowHeight="12.75" x14ac:dyDescent="0.2"/>
  <cols>
    <col min="2" max="2" width="18.85546875" customWidth="1"/>
    <col min="3" max="3" width="12.42578125" customWidth="1"/>
    <col min="4" max="8" width="17.140625" customWidth="1"/>
    <col min="12" max="12" width="16.85546875" customWidth="1"/>
  </cols>
  <sheetData>
    <row r="1" spans="1:19" x14ac:dyDescent="0.2">
      <c r="R1" t="s">
        <v>159</v>
      </c>
    </row>
    <row r="2" spans="1:19" ht="25.5" x14ac:dyDescent="0.35">
      <c r="A2" s="196" t="s">
        <v>100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</row>
    <row r="3" spans="1:19" ht="30.75" x14ac:dyDescent="0.5">
      <c r="A3" s="196" t="s">
        <v>99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6"/>
    </row>
    <row r="4" spans="1:19" ht="20.25" x14ac:dyDescent="0.3">
      <c r="A4" s="197" t="s">
        <v>4</v>
      </c>
      <c r="B4" s="197"/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97"/>
      <c r="Q4" s="197"/>
      <c r="R4" s="197"/>
      <c r="S4" s="197"/>
    </row>
    <row r="5" spans="1:19" ht="19.5" thickBot="1" x14ac:dyDescent="0.35">
      <c r="A5" s="207" t="s">
        <v>96</v>
      </c>
      <c r="B5" s="207"/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207"/>
      <c r="N5" s="207"/>
      <c r="O5" s="207"/>
      <c r="P5" s="207"/>
      <c r="Q5" s="207"/>
      <c r="R5" s="207"/>
      <c r="S5" s="207"/>
    </row>
    <row r="6" spans="1:19" ht="27" x14ac:dyDescent="0.45">
      <c r="A6" s="10"/>
      <c r="B6" s="10"/>
      <c r="C6" s="10"/>
      <c r="D6" s="60" t="s">
        <v>92</v>
      </c>
      <c r="E6" s="60" t="s">
        <v>93</v>
      </c>
      <c r="F6" s="60" t="s">
        <v>94</v>
      </c>
      <c r="G6" s="60" t="s">
        <v>95</v>
      </c>
      <c r="H6" s="60" t="s">
        <v>97</v>
      </c>
      <c r="I6" s="66"/>
      <c r="J6" s="10"/>
      <c r="K6" s="10"/>
      <c r="L6" s="10"/>
      <c r="M6" s="10"/>
      <c r="N6" s="135"/>
      <c r="O6" s="135"/>
      <c r="P6" s="135"/>
      <c r="Q6" s="135"/>
      <c r="R6" s="135"/>
      <c r="S6" s="10"/>
    </row>
    <row r="7" spans="1:19" ht="19.5" thickBot="1" x14ac:dyDescent="0.35">
      <c r="A7" s="10"/>
      <c r="B7" s="10"/>
      <c r="C7" s="10"/>
      <c r="D7" s="61">
        <v>0.1</v>
      </c>
      <c r="E7" s="61">
        <v>0.3</v>
      </c>
      <c r="F7" s="61">
        <v>0.35</v>
      </c>
      <c r="G7" s="61">
        <v>0.2</v>
      </c>
      <c r="H7" s="62">
        <v>0.05</v>
      </c>
      <c r="I7" s="67"/>
      <c r="J7" s="10"/>
      <c r="K7" s="10"/>
      <c r="L7" s="10"/>
      <c r="M7" s="10"/>
      <c r="N7" s="135"/>
      <c r="O7" s="135"/>
      <c r="P7" s="135"/>
      <c r="Q7" s="135"/>
      <c r="R7" s="135"/>
      <c r="S7" s="10"/>
    </row>
    <row r="8" spans="1:19" ht="12.75" customHeight="1" x14ac:dyDescent="0.2">
      <c r="A8" s="199" t="s">
        <v>0</v>
      </c>
      <c r="B8" s="199" t="s">
        <v>5</v>
      </c>
      <c r="C8" s="199" t="s">
        <v>3</v>
      </c>
      <c r="D8" s="199" t="s">
        <v>85</v>
      </c>
      <c r="E8" s="199" t="s">
        <v>150</v>
      </c>
      <c r="F8" s="199" t="s">
        <v>151</v>
      </c>
      <c r="G8" s="199" t="s">
        <v>152</v>
      </c>
      <c r="H8" s="199" t="s">
        <v>131</v>
      </c>
      <c r="I8" s="201" t="s">
        <v>79</v>
      </c>
      <c r="J8" s="202"/>
      <c r="K8" s="202"/>
      <c r="L8" s="202"/>
      <c r="M8" s="203"/>
      <c r="N8" s="204" t="s">
        <v>84</v>
      </c>
      <c r="O8" s="205"/>
      <c r="P8" s="205"/>
      <c r="Q8" s="205"/>
      <c r="R8" s="206"/>
      <c r="S8" s="198" t="s">
        <v>89</v>
      </c>
    </row>
    <row r="9" spans="1:19" ht="114" customHeight="1" x14ac:dyDescent="0.2">
      <c r="A9" s="200"/>
      <c r="B9" s="200"/>
      <c r="C9" s="200"/>
      <c r="D9" s="200"/>
      <c r="E9" s="200"/>
      <c r="F9" s="200"/>
      <c r="G9" s="200"/>
      <c r="H9" s="200"/>
      <c r="I9" s="41" t="s">
        <v>80</v>
      </c>
      <c r="J9" s="41" t="s">
        <v>153</v>
      </c>
      <c r="K9" s="41" t="s">
        <v>154</v>
      </c>
      <c r="L9" s="41" t="s">
        <v>155</v>
      </c>
      <c r="M9" s="41" t="s">
        <v>98</v>
      </c>
      <c r="N9" s="41" t="s">
        <v>80</v>
      </c>
      <c r="O9" s="41" t="s">
        <v>91</v>
      </c>
      <c r="P9" s="41" t="s">
        <v>82</v>
      </c>
      <c r="Q9" s="41" t="s">
        <v>83</v>
      </c>
      <c r="R9" s="41" t="s">
        <v>98</v>
      </c>
      <c r="S9" s="198"/>
    </row>
    <row r="10" spans="1:19" x14ac:dyDescent="0.2">
      <c r="A10" s="42">
        <f>COUNT(C11:C18)</f>
        <v>7</v>
      </c>
      <c r="B10" s="43" t="s">
        <v>1</v>
      </c>
      <c r="C10" s="44">
        <f t="shared" ref="C10:H10" si="0">SUM(C11:C18)</f>
        <v>8347</v>
      </c>
      <c r="D10" s="44">
        <f t="shared" si="0"/>
        <v>52237</v>
      </c>
      <c r="E10" s="44">
        <f t="shared" si="0"/>
        <v>19135</v>
      </c>
      <c r="F10" s="44">
        <f t="shared" si="0"/>
        <v>829</v>
      </c>
      <c r="G10" s="44">
        <f t="shared" si="0"/>
        <v>12614</v>
      </c>
      <c r="H10" s="44">
        <f t="shared" si="0"/>
        <v>867</v>
      </c>
      <c r="I10" s="56">
        <f t="shared" ref="I10:R10" si="1">MAX(I11:I18)</f>
        <v>17.053465346534654</v>
      </c>
      <c r="J10" s="56">
        <f t="shared" si="1"/>
        <v>5.8673267326732672</v>
      </c>
      <c r="K10" s="56">
        <f t="shared" si="1"/>
        <v>0.2793522267206478</v>
      </c>
      <c r="L10" s="56">
        <f t="shared" si="1"/>
        <v>2.7045634397256659</v>
      </c>
      <c r="M10" s="56">
        <f t="shared" si="1"/>
        <v>0.30640083945435465</v>
      </c>
      <c r="N10" s="56">
        <f t="shared" si="1"/>
        <v>0.1</v>
      </c>
      <c r="O10" s="56">
        <f t="shared" si="1"/>
        <v>0.3</v>
      </c>
      <c r="P10" s="56">
        <f t="shared" si="1"/>
        <v>0.35</v>
      </c>
      <c r="Q10" s="56">
        <f t="shared" si="1"/>
        <v>0.2</v>
      </c>
      <c r="R10" s="56">
        <f t="shared" si="1"/>
        <v>0.05</v>
      </c>
      <c r="S10" s="46"/>
    </row>
    <row r="11" spans="1:19" x14ac:dyDescent="0.2">
      <c r="A11" s="49">
        <v>1</v>
      </c>
      <c r="B11" s="63" t="str">
        <f>ИНП!B16</f>
        <v>Балаганское</v>
      </c>
      <c r="C11" s="96">
        <v>3791</v>
      </c>
      <c r="D11" s="64">
        <v>13864</v>
      </c>
      <c r="E11" s="64">
        <v>1730</v>
      </c>
      <c r="F11" s="64">
        <v>59</v>
      </c>
      <c r="G11" s="64">
        <v>10253</v>
      </c>
      <c r="H11" s="64">
        <v>313</v>
      </c>
      <c r="I11" s="53">
        <f>IF($C11=0, ,D11/$C11)</f>
        <v>3.657082563967291</v>
      </c>
      <c r="J11" s="53">
        <f>IF($C11=0, ,E11/$C11)</f>
        <v>0.45634397256660514</v>
      </c>
      <c r="K11" s="53">
        <f>IF($C11=0, ,F11/$C11)</f>
        <v>1.556317594302295E-2</v>
      </c>
      <c r="L11" s="53">
        <f>IF($C11=0, ,G11/$C11)</f>
        <v>2.7045634397256659</v>
      </c>
      <c r="M11" s="53">
        <f>IF($C11=0, ,H11/$C11)</f>
        <v>8.256396729095225E-2</v>
      </c>
      <c r="N11" s="53">
        <f>I11/I$10*D$7</f>
        <v>2.1444806024192777E-2</v>
      </c>
      <c r="O11" s="53">
        <f>J11/J$10*E$7</f>
        <v>2.3333146082970192E-2</v>
      </c>
      <c r="P11" s="53">
        <f>K11/K$10*F$7</f>
        <v>1.9499080583685997E-2</v>
      </c>
      <c r="Q11" s="53">
        <f>L11/L$10*G$7</f>
        <v>0.2</v>
      </c>
      <c r="R11" s="53">
        <f>M11/M$10*H$7</f>
        <v>1.3473195347307794E-2</v>
      </c>
      <c r="S11" s="54">
        <f>IF(C11=0,0,N11+O11+P11+Q11+R11)</f>
        <v>0.2777502280381568</v>
      </c>
    </row>
    <row r="12" spans="1:19" x14ac:dyDescent="0.2">
      <c r="A12" s="49">
        <v>2</v>
      </c>
      <c r="B12" s="63" t="str">
        <f>ИНП!B17</f>
        <v>Биритское</v>
      </c>
      <c r="C12" s="96">
        <v>505</v>
      </c>
      <c r="D12" s="64">
        <v>8612</v>
      </c>
      <c r="E12" s="64">
        <v>2963</v>
      </c>
      <c r="F12" s="64">
        <v>24</v>
      </c>
      <c r="G12" s="64">
        <v>269</v>
      </c>
      <c r="H12" s="64">
        <v>11</v>
      </c>
      <c r="I12" s="53">
        <f t="shared" ref="I12:L13" si="2">IF($C12=0, ,D12/$C12)</f>
        <v>17.053465346534654</v>
      </c>
      <c r="J12" s="53">
        <f t="shared" si="2"/>
        <v>5.8673267326732672</v>
      </c>
      <c r="K12" s="53">
        <f t="shared" si="2"/>
        <v>4.7524752475247525E-2</v>
      </c>
      <c r="L12" s="53">
        <f t="shared" si="2"/>
        <v>0.5326732673267327</v>
      </c>
      <c r="M12" s="53">
        <f t="shared" ref="M12:M18" si="3">IF($C12=0, ,H12/$C12)</f>
        <v>2.1782178217821781E-2</v>
      </c>
      <c r="N12" s="53">
        <f t="shared" ref="N12:N18" si="4">I12/I$10*D$7</f>
        <v>0.1</v>
      </c>
      <c r="O12" s="53">
        <f t="shared" ref="O12:O18" si="5">J12/J$10*E$7</f>
        <v>0.3</v>
      </c>
      <c r="P12" s="53">
        <f t="shared" ref="P12:P18" si="6">K12/K$10*F$7</f>
        <v>5.954369349978475E-2</v>
      </c>
      <c r="Q12" s="53">
        <f t="shared" ref="Q12:Q18" si="7">L12/L$10*G$7</f>
        <v>3.9390702359029431E-2</v>
      </c>
      <c r="R12" s="53">
        <f t="shared" ref="R12:R18" si="8">M12/M$10*H$7</f>
        <v>3.5545232605452325E-3</v>
      </c>
      <c r="S12" s="54">
        <f t="shared" ref="S12:S18" si="9">IF(C12=0,0,N12+O12+P12+Q12+R12)</f>
        <v>0.50248891911935945</v>
      </c>
    </row>
    <row r="13" spans="1:19" x14ac:dyDescent="0.2">
      <c r="A13" s="49">
        <v>3</v>
      </c>
      <c r="B13" s="63" t="str">
        <f>ИНП!B18</f>
        <v>Заславское</v>
      </c>
      <c r="C13" s="96">
        <v>953</v>
      </c>
      <c r="D13" s="64">
        <v>6637</v>
      </c>
      <c r="E13" s="64">
        <v>2853</v>
      </c>
      <c r="F13" s="64">
        <v>179</v>
      </c>
      <c r="G13" s="64">
        <v>459</v>
      </c>
      <c r="H13" s="64">
        <v>292</v>
      </c>
      <c r="I13" s="53">
        <f t="shared" si="2"/>
        <v>6.9643231899265476</v>
      </c>
      <c r="J13" s="53">
        <f t="shared" si="2"/>
        <v>2.9937040923399789</v>
      </c>
      <c r="K13" s="53">
        <f t="shared" si="2"/>
        <v>0.18782791185729275</v>
      </c>
      <c r="L13" s="53">
        <f t="shared" si="2"/>
        <v>0.48163693599160545</v>
      </c>
      <c r="M13" s="53">
        <f t="shared" si="3"/>
        <v>0.30640083945435465</v>
      </c>
      <c r="N13" s="53">
        <f t="shared" si="4"/>
        <v>4.0838170122072769E-2</v>
      </c>
      <c r="O13" s="53">
        <f t="shared" si="5"/>
        <v>0.15306991899747108</v>
      </c>
      <c r="P13" s="53">
        <f t="shared" si="6"/>
        <v>0.23532931855163705</v>
      </c>
      <c r="Q13" s="53">
        <f t="shared" si="7"/>
        <v>3.561661219826736E-2</v>
      </c>
      <c r="R13" s="53">
        <f t="shared" si="8"/>
        <v>0.05</v>
      </c>
      <c r="S13" s="54">
        <f t="shared" si="9"/>
        <v>0.51485401986944823</v>
      </c>
    </row>
    <row r="14" spans="1:19" x14ac:dyDescent="0.2">
      <c r="A14" s="49">
        <v>4</v>
      </c>
      <c r="B14" s="63" t="str">
        <f>ИНП!B19</f>
        <v>Коноваловское</v>
      </c>
      <c r="C14" s="96">
        <v>878</v>
      </c>
      <c r="D14" s="64">
        <v>6035</v>
      </c>
      <c r="E14" s="64">
        <v>2648</v>
      </c>
      <c r="F14" s="64">
        <v>97</v>
      </c>
      <c r="G14" s="64">
        <v>1487</v>
      </c>
      <c r="H14" s="64">
        <v>106</v>
      </c>
      <c r="I14" s="53">
        <f t="shared" ref="I14:I18" si="10">IF($C14=0, ,D14/$C14)</f>
        <v>6.8735763097949887</v>
      </c>
      <c r="J14" s="53">
        <f t="shared" ref="J14:J18" si="11">IF($C14=0, ,E14/$C14)</f>
        <v>3.0159453302961277</v>
      </c>
      <c r="K14" s="53">
        <f t="shared" ref="K14:K18" si="12">IF($C14=0, ,F14/$C14)</f>
        <v>0.11047835990888383</v>
      </c>
      <c r="L14" s="53">
        <f t="shared" ref="L14:L18" si="13">IF($C14=0, ,G14/$C14)</f>
        <v>1.6936218678815489</v>
      </c>
      <c r="M14" s="53">
        <f t="shared" si="3"/>
        <v>0.12072892938496584</v>
      </c>
      <c r="N14" s="53">
        <f t="shared" si="4"/>
        <v>4.0306038509596714E-2</v>
      </c>
      <c r="O14" s="53">
        <f t="shared" si="5"/>
        <v>0.15420712708061537</v>
      </c>
      <c r="P14" s="53">
        <f t="shared" si="6"/>
        <v>0.13841817701627543</v>
      </c>
      <c r="Q14" s="53">
        <f t="shared" si="7"/>
        <v>0.12524179266827176</v>
      </c>
      <c r="R14" s="53">
        <f t="shared" si="8"/>
        <v>1.9701142072580901E-2</v>
      </c>
      <c r="S14" s="54">
        <f t="shared" si="9"/>
        <v>0.47787427734734012</v>
      </c>
    </row>
    <row r="15" spans="1:19" x14ac:dyDescent="0.2">
      <c r="A15" s="49">
        <v>5</v>
      </c>
      <c r="B15" s="63" t="str">
        <f>ИНП!B20</f>
        <v>Кумарейское</v>
      </c>
      <c r="C15" s="96">
        <v>925</v>
      </c>
      <c r="D15" s="64">
        <v>6165</v>
      </c>
      <c r="E15" s="64">
        <v>4959</v>
      </c>
      <c r="F15" s="64">
        <v>175</v>
      </c>
      <c r="G15" s="64">
        <v>0</v>
      </c>
      <c r="H15" s="64">
        <v>132</v>
      </c>
      <c r="I15" s="53">
        <f t="shared" si="10"/>
        <v>6.6648648648648647</v>
      </c>
      <c r="J15" s="53">
        <f t="shared" si="11"/>
        <v>5.3610810810810809</v>
      </c>
      <c r="K15" s="53">
        <f t="shared" si="12"/>
        <v>0.1891891891891892</v>
      </c>
      <c r="L15" s="53">
        <f t="shared" si="13"/>
        <v>0</v>
      </c>
      <c r="M15" s="53">
        <f t="shared" si="3"/>
        <v>0.14270270270270272</v>
      </c>
      <c r="N15" s="53">
        <f t="shared" si="4"/>
        <v>3.9082173208973024E-2</v>
      </c>
      <c r="O15" s="53">
        <f t="shared" si="5"/>
        <v>0.27411535058514469</v>
      </c>
      <c r="P15" s="53">
        <f t="shared" si="6"/>
        <v>0.23703486094790441</v>
      </c>
      <c r="Q15" s="53">
        <f t="shared" si="7"/>
        <v>0</v>
      </c>
      <c r="R15" s="53">
        <f t="shared" si="8"/>
        <v>2.3286930766382826E-2</v>
      </c>
      <c r="S15" s="54">
        <f t="shared" si="9"/>
        <v>0.57351931550840485</v>
      </c>
    </row>
    <row r="16" spans="1:19" x14ac:dyDescent="0.2">
      <c r="A16" s="49">
        <v>6</v>
      </c>
      <c r="B16" s="63" t="str">
        <f>ИНП!B21</f>
        <v>Тарнопольское</v>
      </c>
      <c r="C16" s="96">
        <v>801</v>
      </c>
      <c r="D16" s="64">
        <v>5885</v>
      </c>
      <c r="E16" s="64">
        <v>3392</v>
      </c>
      <c r="F16" s="64">
        <v>157</v>
      </c>
      <c r="G16" s="64">
        <v>130</v>
      </c>
      <c r="H16" s="64">
        <v>8</v>
      </c>
      <c r="I16" s="53">
        <f t="shared" si="10"/>
        <v>7.3470661672908868</v>
      </c>
      <c r="J16" s="53">
        <f t="shared" si="11"/>
        <v>4.2347066167290883</v>
      </c>
      <c r="K16" s="53">
        <f t="shared" si="12"/>
        <v>0.19600499375780275</v>
      </c>
      <c r="L16" s="53">
        <f t="shared" si="13"/>
        <v>0.16229712858926343</v>
      </c>
      <c r="M16" s="53">
        <f t="shared" si="3"/>
        <v>9.9875156054931337E-3</v>
      </c>
      <c r="N16" s="53">
        <f t="shared" si="4"/>
        <v>4.3082540809125616E-2</v>
      </c>
      <c r="O16" s="53">
        <f t="shared" si="5"/>
        <v>0.21652313615742722</v>
      </c>
      <c r="P16" s="53">
        <f t="shared" si="6"/>
        <v>0.24557437261394269</v>
      </c>
      <c r="Q16" s="53">
        <f t="shared" si="7"/>
        <v>1.2001724655845075E-2</v>
      </c>
      <c r="R16" s="53">
        <f t="shared" si="8"/>
        <v>1.6298120500059859E-3</v>
      </c>
      <c r="S16" s="54">
        <f t="shared" si="9"/>
        <v>0.5188115862863466</v>
      </c>
    </row>
    <row r="17" spans="1:19" x14ac:dyDescent="0.2">
      <c r="A17" s="49">
        <v>7</v>
      </c>
      <c r="B17" s="63" t="s">
        <v>149</v>
      </c>
      <c r="C17" s="96">
        <v>494</v>
      </c>
      <c r="D17" s="64">
        <v>5039</v>
      </c>
      <c r="E17" s="64">
        <v>590</v>
      </c>
      <c r="F17" s="64">
        <v>138</v>
      </c>
      <c r="G17" s="64">
        <v>16</v>
      </c>
      <c r="H17" s="64">
        <v>5</v>
      </c>
      <c r="I17" s="53">
        <f t="shared" si="10"/>
        <v>10.200404858299596</v>
      </c>
      <c r="J17" s="53">
        <f t="shared" si="11"/>
        <v>1.1943319838056681</v>
      </c>
      <c r="K17" s="53">
        <f t="shared" si="12"/>
        <v>0.2793522267206478</v>
      </c>
      <c r="L17" s="53">
        <f t="shared" si="13"/>
        <v>3.2388663967611336E-2</v>
      </c>
      <c r="M17" s="53">
        <f t="shared" si="3"/>
        <v>1.0121457489878543E-2</v>
      </c>
      <c r="N17" s="53">
        <f t="shared" si="4"/>
        <v>5.9814264438473014E-2</v>
      </c>
      <c r="O17" s="53">
        <f t="shared" si="5"/>
        <v>6.1066923910414683E-2</v>
      </c>
      <c r="P17" s="53">
        <f t="shared" si="6"/>
        <v>0.35</v>
      </c>
      <c r="Q17" s="53">
        <f t="shared" si="7"/>
        <v>2.3951121642683034E-3</v>
      </c>
      <c r="R17" s="53">
        <f t="shared" si="8"/>
        <v>1.651669347235317E-3</v>
      </c>
      <c r="S17" s="54">
        <f t="shared" si="9"/>
        <v>0.47492796986039132</v>
      </c>
    </row>
    <row r="18" spans="1:19" x14ac:dyDescent="0.2">
      <c r="A18" s="49">
        <v>8</v>
      </c>
      <c r="B18" s="63"/>
      <c r="C18" s="64"/>
      <c r="D18" s="64"/>
      <c r="E18" s="64"/>
      <c r="F18" s="64"/>
      <c r="G18" s="64"/>
      <c r="H18" s="64"/>
      <c r="I18" s="53">
        <f t="shared" si="10"/>
        <v>0</v>
      </c>
      <c r="J18" s="53">
        <f t="shared" si="11"/>
        <v>0</v>
      </c>
      <c r="K18" s="53">
        <f t="shared" si="12"/>
        <v>0</v>
      </c>
      <c r="L18" s="53">
        <f t="shared" si="13"/>
        <v>0</v>
      </c>
      <c r="M18" s="53">
        <f t="shared" si="3"/>
        <v>0</v>
      </c>
      <c r="N18" s="53">
        <f t="shared" si="4"/>
        <v>0</v>
      </c>
      <c r="O18" s="53">
        <f t="shared" si="5"/>
        <v>0</v>
      </c>
      <c r="P18" s="53">
        <f t="shared" si="6"/>
        <v>0</v>
      </c>
      <c r="Q18" s="53">
        <f t="shared" si="7"/>
        <v>0</v>
      </c>
      <c r="R18" s="53">
        <f t="shared" si="8"/>
        <v>0</v>
      </c>
      <c r="S18" s="54">
        <f t="shared" si="9"/>
        <v>0</v>
      </c>
    </row>
  </sheetData>
  <mergeCells count="15">
    <mergeCell ref="A2:S2"/>
    <mergeCell ref="A3:S3"/>
    <mergeCell ref="A4:S4"/>
    <mergeCell ref="S8:S9"/>
    <mergeCell ref="G8:G9"/>
    <mergeCell ref="H8:H9"/>
    <mergeCell ref="I8:M8"/>
    <mergeCell ref="N8:R8"/>
    <mergeCell ref="A5:S5"/>
    <mergeCell ref="A8:A9"/>
    <mergeCell ref="B8:B9"/>
    <mergeCell ref="C8:C9"/>
    <mergeCell ref="D8:D9"/>
    <mergeCell ref="E8:E9"/>
    <mergeCell ref="F8:F9"/>
  </mergeCells>
  <conditionalFormatting sqref="I11:I18">
    <cfRule type="cellIs" dxfId="13" priority="5" operator="equal">
      <formula>I$10</formula>
    </cfRule>
  </conditionalFormatting>
  <conditionalFormatting sqref="J11:J18">
    <cfRule type="cellIs" dxfId="12" priority="4" operator="equal">
      <formula>J$10</formula>
    </cfRule>
  </conditionalFormatting>
  <conditionalFormatting sqref="K11:K18">
    <cfRule type="cellIs" dxfId="11" priority="3" operator="equal">
      <formula>K$10</formula>
    </cfRule>
  </conditionalFormatting>
  <conditionalFormatting sqref="L11:M18">
    <cfRule type="cellIs" dxfId="10" priority="2" operator="equal">
      <formula>L$10</formula>
    </cfRule>
  </conditionalFormatting>
  <conditionalFormatting sqref="N11:R18">
    <cfRule type="cellIs" dxfId="9" priority="1" operator="equal">
      <formula>N$10</formula>
    </cfRule>
  </conditionalFormatting>
  <pageMargins left="0.70866141732283472" right="0.70866141732283472" top="0.74803149606299213" bottom="0.74803149606299213" header="0.31496062992125984" footer="0.31496062992125984"/>
  <pageSetup paperSize="9" scale="5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5"/>
  <sheetViews>
    <sheetView workbookViewId="0">
      <pane xSplit="2" ySplit="9" topLeftCell="C10" activePane="bottomRight" state="frozen"/>
      <selection pane="topRight" activeCell="C1" sqref="C1"/>
      <selection pane="bottomLeft" activeCell="A9" sqref="A9"/>
      <selection pane="bottomRight" activeCell="D23" sqref="D23"/>
    </sheetView>
  </sheetViews>
  <sheetFormatPr defaultRowHeight="12.75" x14ac:dyDescent="0.2"/>
  <cols>
    <col min="1" max="1" width="9.140625" style="117"/>
    <col min="2" max="2" width="45" style="117" customWidth="1"/>
    <col min="3" max="7" width="17.140625" style="117" customWidth="1"/>
    <col min="8" max="8" width="19.85546875" style="117" customWidth="1"/>
    <col min="9" max="9" width="21.28515625" style="117" customWidth="1"/>
    <col min="10" max="10" width="12.85546875" style="117" customWidth="1"/>
    <col min="11" max="11" width="10.42578125" style="117" customWidth="1"/>
    <col min="12" max="16384" width="9.140625" style="117"/>
  </cols>
  <sheetData>
    <row r="1" spans="1:16" x14ac:dyDescent="0.2">
      <c r="I1" s="117" t="s">
        <v>157</v>
      </c>
    </row>
    <row r="2" spans="1:16" ht="48.75" customHeight="1" x14ac:dyDescent="0.35">
      <c r="A2" s="212" t="s">
        <v>156</v>
      </c>
      <c r="B2" s="212"/>
      <c r="C2" s="212"/>
      <c r="D2" s="212"/>
      <c r="E2" s="212"/>
      <c r="F2" s="212"/>
      <c r="G2" s="212"/>
      <c r="H2" s="212"/>
      <c r="I2" s="212"/>
    </row>
    <row r="3" spans="1:16" ht="20.25" x14ac:dyDescent="0.3">
      <c r="A3" s="197"/>
      <c r="B3" s="197"/>
      <c r="C3" s="197"/>
      <c r="D3" s="197"/>
      <c r="E3" s="197"/>
      <c r="F3" s="197"/>
      <c r="G3" s="197"/>
      <c r="H3" s="197"/>
      <c r="I3" s="197"/>
    </row>
    <row r="4" spans="1:16" ht="18.75" x14ac:dyDescent="0.3">
      <c r="A4" s="207"/>
      <c r="B4" s="207"/>
      <c r="C4" s="207"/>
      <c r="D4" s="207"/>
      <c r="E4" s="207"/>
      <c r="H4" s="116" t="s">
        <v>129</v>
      </c>
      <c r="I4" s="118">
        <v>9.4768399999999993</v>
      </c>
    </row>
    <row r="5" spans="1:16" ht="12.75" customHeight="1" x14ac:dyDescent="0.2">
      <c r="A5" s="199" t="s">
        <v>0</v>
      </c>
      <c r="B5" s="199" t="s">
        <v>5</v>
      </c>
      <c r="C5" s="199" t="s">
        <v>128</v>
      </c>
      <c r="D5" s="199" t="s">
        <v>102</v>
      </c>
      <c r="E5" s="199" t="s">
        <v>103</v>
      </c>
      <c r="F5" s="213" t="s">
        <v>101</v>
      </c>
      <c r="G5" s="199" t="s">
        <v>105</v>
      </c>
      <c r="H5" s="199" t="s">
        <v>104</v>
      </c>
      <c r="I5" s="199" t="s">
        <v>130</v>
      </c>
      <c r="J5" s="210" t="s">
        <v>161</v>
      </c>
      <c r="K5" s="210" t="s">
        <v>162</v>
      </c>
    </row>
    <row r="6" spans="1:16" ht="113.25" customHeight="1" x14ac:dyDescent="0.2">
      <c r="A6" s="200"/>
      <c r="B6" s="200"/>
      <c r="C6" s="200"/>
      <c r="D6" s="200"/>
      <c r="E6" s="200"/>
      <c r="F6" s="214"/>
      <c r="G6" s="200"/>
      <c r="H6" s="200"/>
      <c r="I6" s="200"/>
      <c r="J6" s="211"/>
      <c r="K6" s="211"/>
      <c r="L6" s="208" t="s">
        <v>164</v>
      </c>
      <c r="M6" s="209"/>
    </row>
    <row r="7" spans="1:16" x14ac:dyDescent="0.2">
      <c r="A7" s="42">
        <f>COUNT(C8:C14)</f>
        <v>7</v>
      </c>
      <c r="B7" s="43" t="s">
        <v>1</v>
      </c>
      <c r="C7" s="44">
        <f>SUM(C8:C14)</f>
        <v>8347</v>
      </c>
      <c r="D7" s="44"/>
      <c r="E7" s="44"/>
      <c r="F7" s="44"/>
      <c r="G7" s="127">
        <f>SUM(G8:G14)</f>
        <v>10763.700000000003</v>
      </c>
      <c r="H7" s="44"/>
      <c r="I7" s="129">
        <f>SUM(I8:I14)</f>
        <v>40356.206316097436</v>
      </c>
      <c r="J7" s="153">
        <f>SUM(J8:J14)</f>
        <v>38697.4</v>
      </c>
      <c r="K7" s="154">
        <f>I7-J7</f>
        <v>1658.8063160974343</v>
      </c>
    </row>
    <row r="8" spans="1:16" ht="15.75" x14ac:dyDescent="0.25">
      <c r="A8" s="49">
        <v>1</v>
      </c>
      <c r="B8" s="95" t="s">
        <v>132</v>
      </c>
      <c r="C8" s="114">
        <f>ИБР!C11</f>
        <v>3791</v>
      </c>
      <c r="D8" s="125">
        <f>ИНП!AG16</f>
        <v>0.84330922789019769</v>
      </c>
      <c r="E8" s="125">
        <f>ИБР!S11</f>
        <v>0.2777502280381568</v>
      </c>
      <c r="F8" s="125">
        <f>D8/E8</f>
        <v>3.0362143492978357</v>
      </c>
      <c r="G8" s="128">
        <v>9483.2000000000007</v>
      </c>
      <c r="H8" s="126">
        <f>F8+G8/(ИНП!$D$4/$C$7*'Дотация 2020 '!E8*'Дотация 2020 '!C8)</f>
        <v>8.1267934993527877</v>
      </c>
      <c r="I8" s="130">
        <f>ИНП!$D$4/$C$7*('Дотация 2020 '!$I$4-'Дотация 2020 '!$H8)*'Дотация 2020 '!$E8*'Дотация 2020 '!$C8</f>
        <v>2514.9910447418215</v>
      </c>
      <c r="J8" s="152">
        <v>1757.2</v>
      </c>
      <c r="K8" s="168">
        <f t="shared" ref="K8:K14" si="0">I8-J8</f>
        <v>757.79104474182145</v>
      </c>
      <c r="L8" s="155">
        <v>753.4</v>
      </c>
      <c r="M8" s="117">
        <v>2510.6</v>
      </c>
      <c r="N8" s="156">
        <f t="shared" ref="N8:N14" si="1">M8-I8</f>
        <v>-4.3910447418215881</v>
      </c>
    </row>
    <row r="9" spans="1:16" ht="15.75" x14ac:dyDescent="0.25">
      <c r="A9" s="49">
        <v>2</v>
      </c>
      <c r="B9" s="95" t="s">
        <v>133</v>
      </c>
      <c r="C9" s="114">
        <f>ИБР!C12</f>
        <v>505</v>
      </c>
      <c r="D9" s="125">
        <f>ИНП!AG17</f>
        <v>3.0952918764988648E-2</v>
      </c>
      <c r="E9" s="125">
        <f>ИБР!S12</f>
        <v>0.50248891911935945</v>
      </c>
      <c r="F9" s="125">
        <f t="shared" ref="F9:F14" si="2">D9/E9</f>
        <v>6.1599206643671682E-2</v>
      </c>
      <c r="G9" s="128">
        <v>72.599999999999994</v>
      </c>
      <c r="H9" s="126">
        <f>F9+G9/(ИНП!$D$4/$C$7*'Дотация 2020 '!E9*'Дотация 2020 '!C9)</f>
        <v>0.22331008890493112</v>
      </c>
      <c r="I9" s="130">
        <f>ИНП!$D$4/$C$7*('Дотация 2020 '!$I$4-'Дотация 2020 '!$H9)*'Дотация 2020 '!$E9*'Дотация 2020 '!$C9</f>
        <v>4154.3664974886133</v>
      </c>
      <c r="J9" s="152">
        <v>3933.9</v>
      </c>
      <c r="K9" s="168">
        <f t="shared" si="0"/>
        <v>220.46649748861319</v>
      </c>
      <c r="L9" s="155">
        <v>225</v>
      </c>
      <c r="M9" s="117">
        <v>4158.8999999999996</v>
      </c>
      <c r="N9" s="156">
        <f t="shared" si="1"/>
        <v>4.5335025113863594</v>
      </c>
    </row>
    <row r="10" spans="1:16" ht="15.75" x14ac:dyDescent="0.25">
      <c r="A10" s="49">
        <v>3</v>
      </c>
      <c r="B10" s="95" t="s">
        <v>134</v>
      </c>
      <c r="C10" s="114">
        <f>ИБР!C13</f>
        <v>953</v>
      </c>
      <c r="D10" s="125">
        <f>ИНП!AG18</f>
        <v>2.7810609559257852E-2</v>
      </c>
      <c r="E10" s="125">
        <f>ИБР!S13</f>
        <v>0.51485401986944823</v>
      </c>
      <c r="F10" s="125">
        <f t="shared" si="2"/>
        <v>5.4016494940274142E-2</v>
      </c>
      <c r="G10" s="128">
        <v>101.6</v>
      </c>
      <c r="H10" s="126">
        <f>F10+G10/(ИНП!$D$4/$C$7*'Дотация 2020 '!E10*'Дотация 2020 '!C10)</f>
        <v>0.17105727090515119</v>
      </c>
      <c r="I10" s="130">
        <f>ИНП!$D$4/$C$7*('Дотация 2020 '!$I$4-'Дотация 2020 '!$H10)*'Дотация 2020 '!$E10*'Дотация 2020 '!$C10</f>
        <v>8078.1036991737237</v>
      </c>
      <c r="J10" s="152">
        <v>7904</v>
      </c>
      <c r="K10" s="168">
        <f t="shared" si="0"/>
        <v>174.10369917372373</v>
      </c>
      <c r="L10" s="155">
        <v>170</v>
      </c>
      <c r="M10" s="117">
        <v>8074</v>
      </c>
      <c r="N10" s="156">
        <f t="shared" si="1"/>
        <v>-4.1036991737237258</v>
      </c>
      <c r="O10" s="156"/>
    </row>
    <row r="11" spans="1:16" ht="15.75" x14ac:dyDescent="0.25">
      <c r="A11" s="157">
        <v>4</v>
      </c>
      <c r="B11" s="158" t="s">
        <v>135</v>
      </c>
      <c r="C11" s="159">
        <f>ИБР!C14</f>
        <v>878</v>
      </c>
      <c r="D11" s="160">
        <f>ИНП!AG19</f>
        <v>1.6891833852695288E-2</v>
      </c>
      <c r="E11" s="160">
        <f>ИБР!S14</f>
        <v>0.47787427734734012</v>
      </c>
      <c r="F11" s="160">
        <f t="shared" si="2"/>
        <v>3.5347861672867478E-2</v>
      </c>
      <c r="G11" s="161">
        <v>393</v>
      </c>
      <c r="H11" s="162">
        <f>F11+G11/(ИНП!$D$4/$C$7*'Дотация 2020 '!E11*'Дотация 2020 '!C11)</f>
        <v>0.56477338343196248</v>
      </c>
      <c r="I11" s="163">
        <f>ИНП!$D$4/$C$7*('Дотация 2020 '!$I$4-'Дотация 2020 '!$H11)*'Дотация 2020 '!$E11*'Дотация 2020 '!$C11</f>
        <v>6615.552209636312</v>
      </c>
      <c r="J11" s="164">
        <v>6318.6</v>
      </c>
      <c r="K11" s="169">
        <f t="shared" si="0"/>
        <v>296.95220963631164</v>
      </c>
      <c r="L11" s="165">
        <v>290</v>
      </c>
      <c r="M11" s="166">
        <v>6608.6</v>
      </c>
      <c r="N11" s="167">
        <f t="shared" si="1"/>
        <v>-6.9522096363116361</v>
      </c>
      <c r="O11" s="166"/>
      <c r="P11" s="166"/>
    </row>
    <row r="12" spans="1:16" ht="15.75" x14ac:dyDescent="0.25">
      <c r="A12" s="49">
        <v>5</v>
      </c>
      <c r="B12" s="95" t="s">
        <v>136</v>
      </c>
      <c r="C12" s="114">
        <f>ИБР!C15</f>
        <v>925</v>
      </c>
      <c r="D12" s="125">
        <f>ИНП!AG20</f>
        <v>1.3171911236004741E-2</v>
      </c>
      <c r="E12" s="125">
        <f>ИБР!S15</f>
        <v>0.57351931550840485</v>
      </c>
      <c r="F12" s="125">
        <f t="shared" si="2"/>
        <v>2.2966813636134124E-2</v>
      </c>
      <c r="G12" s="128">
        <v>531.70000000000005</v>
      </c>
      <c r="H12" s="126">
        <f>F12+G12/(ИНП!$D$4/$C$7*'Дотация 2020 '!E12*'Дотация 2020 '!C12)</f>
        <v>0.58946349707594148</v>
      </c>
      <c r="I12" s="130">
        <f>ИНП!$D$4/$C$7*('Дотация 2020 '!$I$4-'Дотация 2020 '!$H12)*'Дотация 2020 '!$E12*'Дотация 2020 '!$C12</f>
        <v>8341.4752896904065</v>
      </c>
      <c r="J12" s="152">
        <v>8312.1</v>
      </c>
      <c r="K12" s="168">
        <f t="shared" si="0"/>
        <v>29.375289690406134</v>
      </c>
      <c r="L12" s="155">
        <v>30</v>
      </c>
      <c r="M12" s="117">
        <v>8342.1</v>
      </c>
      <c r="N12" s="156">
        <f t="shared" si="1"/>
        <v>0.62471030959386553</v>
      </c>
    </row>
    <row r="13" spans="1:16" ht="15.75" x14ac:dyDescent="0.25">
      <c r="A13" s="49">
        <v>6</v>
      </c>
      <c r="B13" s="95" t="s">
        <v>137</v>
      </c>
      <c r="C13" s="114">
        <f>ИБР!C16</f>
        <v>801</v>
      </c>
      <c r="D13" s="125">
        <f>ИНП!AG21</f>
        <v>3.1436780867724369E-2</v>
      </c>
      <c r="E13" s="125">
        <f>ИБР!S16</f>
        <v>0.5188115862863466</v>
      </c>
      <c r="F13" s="125">
        <f t="shared" si="2"/>
        <v>6.0593829626568001E-2</v>
      </c>
      <c r="G13" s="128">
        <v>64.900000000000006</v>
      </c>
      <c r="H13" s="126">
        <f>F13+G13/(ИНП!$D$4/$C$7*'Дотация 2020 '!E13*'Дотация 2020 '!C13)</f>
        <v>0.14886583793217797</v>
      </c>
      <c r="I13" s="130">
        <f>ИНП!$D$4/$C$7*('Дотация 2020 '!$I$4-'Дотация 2020 '!$H13)*'Дотация 2020 '!$E13*'Дотация 2020 '!$C13</f>
        <v>6858.1822792823823</v>
      </c>
      <c r="J13" s="152">
        <v>6841</v>
      </c>
      <c r="K13" s="168">
        <f t="shared" si="0"/>
        <v>17.182279282382297</v>
      </c>
      <c r="L13" s="155">
        <v>20</v>
      </c>
      <c r="M13" s="117">
        <v>6861</v>
      </c>
      <c r="N13" s="156">
        <f t="shared" si="1"/>
        <v>2.8177207176177035</v>
      </c>
    </row>
    <row r="14" spans="1:16" ht="15.75" x14ac:dyDescent="0.25">
      <c r="A14" s="49">
        <v>7</v>
      </c>
      <c r="B14" s="95" t="s">
        <v>138</v>
      </c>
      <c r="C14" s="114">
        <f>ИБР!C17</f>
        <v>494</v>
      </c>
      <c r="D14" s="125">
        <f>ИНП!AG22</f>
        <v>2.6811684167088463E-2</v>
      </c>
      <c r="E14" s="125">
        <f>ИБР!S17</f>
        <v>0.47492796986039132</v>
      </c>
      <c r="F14" s="125">
        <f t="shared" si="2"/>
        <v>5.6454211730191342E-2</v>
      </c>
      <c r="G14" s="128">
        <v>116.7</v>
      </c>
      <c r="H14" s="126">
        <f>F14+G14/(ИНП!$D$4/$C$7*'Дотация 2020 '!E14*'Дотация 2020 '!C14)</f>
        <v>0.33760328288506941</v>
      </c>
      <c r="I14" s="130">
        <f>ИНП!$D$4/$C$7*('Дотация 2020 '!$I$4-'Дотация 2020 '!$H14)*'Дотация 2020 '!$E14*'Дотация 2020 '!$C14</f>
        <v>3793.5352960841797</v>
      </c>
      <c r="J14" s="152">
        <v>3630.6</v>
      </c>
      <c r="K14" s="168">
        <f t="shared" si="0"/>
        <v>162.93529608417975</v>
      </c>
      <c r="L14" s="155">
        <v>170.4</v>
      </c>
      <c r="M14" s="117">
        <v>3801</v>
      </c>
      <c r="N14" s="156">
        <f t="shared" si="1"/>
        <v>7.464703915820337</v>
      </c>
    </row>
    <row r="15" spans="1:16" x14ac:dyDescent="0.2">
      <c r="L15" s="155">
        <f>SUM(L8:L14)</f>
        <v>1658.8000000000002</v>
      </c>
      <c r="M15" s="117">
        <f>SUM(M8:M14)</f>
        <v>40356.199999999997</v>
      </c>
    </row>
  </sheetData>
  <mergeCells count="15">
    <mergeCell ref="L6:M6"/>
    <mergeCell ref="J5:J6"/>
    <mergeCell ref="K5:K6"/>
    <mergeCell ref="A2:I2"/>
    <mergeCell ref="A3:I3"/>
    <mergeCell ref="I5:I6"/>
    <mergeCell ref="G5:G6"/>
    <mergeCell ref="H5:H6"/>
    <mergeCell ref="F5:F6"/>
    <mergeCell ref="A4:E4"/>
    <mergeCell ref="A5:A6"/>
    <mergeCell ref="B5:B6"/>
    <mergeCell ref="C5:C6"/>
    <mergeCell ref="D5:D6"/>
    <mergeCell ref="E5:E6"/>
  </mergeCells>
  <pageMargins left="0.70866141732283472" right="0.70866141732283472" top="0.74803149606299213" bottom="0.74803149606299213" header="0.31496062992125984" footer="0.31496062992125984"/>
  <pageSetup paperSize="9" scale="5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G16"/>
  <sheetViews>
    <sheetView tabSelected="1" workbookViewId="0">
      <selection activeCell="F4" sqref="F4"/>
    </sheetView>
  </sheetViews>
  <sheetFormatPr defaultRowHeight="12.75" x14ac:dyDescent="0.2"/>
  <cols>
    <col min="1" max="1" width="15.28515625" style="120" customWidth="1"/>
    <col min="2" max="2" width="16.7109375" style="120" customWidth="1"/>
    <col min="3" max="3" width="18.140625" style="120" customWidth="1"/>
    <col min="4" max="4" width="18.42578125" style="120" customWidth="1"/>
    <col min="5" max="5" width="15.28515625" style="120" customWidth="1"/>
    <col min="6" max="6" width="12.85546875" style="120" customWidth="1"/>
    <col min="7" max="7" width="13" style="120" customWidth="1"/>
    <col min="8" max="248" width="9.140625" style="120"/>
    <col min="249" max="249" width="3.28515625" style="120" customWidth="1"/>
    <col min="250" max="250" width="18.42578125" style="120" customWidth="1"/>
    <col min="251" max="251" width="9.5703125" style="120" customWidth="1"/>
    <col min="252" max="252" width="12.140625" style="120" customWidth="1"/>
    <col min="253" max="253" width="10" style="120" customWidth="1"/>
    <col min="254" max="254" width="13.140625" style="120" customWidth="1"/>
    <col min="255" max="255" width="13" style="120" customWidth="1"/>
    <col min="256" max="260" width="15.140625" style="120" customWidth="1"/>
    <col min="261" max="261" width="11.28515625" style="120" customWidth="1"/>
    <col min="262" max="262" width="9.140625" style="120"/>
    <col min="263" max="263" width="13.85546875" style="120" customWidth="1"/>
    <col min="264" max="504" width="9.140625" style="120"/>
    <col min="505" max="505" width="3.28515625" style="120" customWidth="1"/>
    <col min="506" max="506" width="18.42578125" style="120" customWidth="1"/>
    <col min="507" max="507" width="9.5703125" style="120" customWidth="1"/>
    <col min="508" max="508" width="12.140625" style="120" customWidth="1"/>
    <col min="509" max="509" width="10" style="120" customWidth="1"/>
    <col min="510" max="510" width="13.140625" style="120" customWidth="1"/>
    <col min="511" max="511" width="13" style="120" customWidth="1"/>
    <col min="512" max="516" width="15.140625" style="120" customWidth="1"/>
    <col min="517" max="517" width="11.28515625" style="120" customWidth="1"/>
    <col min="518" max="518" width="9.140625" style="120"/>
    <col min="519" max="519" width="13.85546875" style="120" customWidth="1"/>
    <col min="520" max="760" width="9.140625" style="120"/>
    <col min="761" max="761" width="3.28515625" style="120" customWidth="1"/>
    <col min="762" max="762" width="18.42578125" style="120" customWidth="1"/>
    <col min="763" max="763" width="9.5703125" style="120" customWidth="1"/>
    <col min="764" max="764" width="12.140625" style="120" customWidth="1"/>
    <col min="765" max="765" width="10" style="120" customWidth="1"/>
    <col min="766" max="766" width="13.140625" style="120" customWidth="1"/>
    <col min="767" max="767" width="13" style="120" customWidth="1"/>
    <col min="768" max="772" width="15.140625" style="120" customWidth="1"/>
    <col min="773" max="773" width="11.28515625" style="120" customWidth="1"/>
    <col min="774" max="774" width="9.140625" style="120"/>
    <col min="775" max="775" width="13.85546875" style="120" customWidth="1"/>
    <col min="776" max="1016" width="9.140625" style="120"/>
    <col min="1017" max="1017" width="3.28515625" style="120" customWidth="1"/>
    <col min="1018" max="1018" width="18.42578125" style="120" customWidth="1"/>
    <col min="1019" max="1019" width="9.5703125" style="120" customWidth="1"/>
    <col min="1020" max="1020" width="12.140625" style="120" customWidth="1"/>
    <col min="1021" max="1021" width="10" style="120" customWidth="1"/>
    <col min="1022" max="1022" width="13.140625" style="120" customWidth="1"/>
    <col min="1023" max="1023" width="13" style="120" customWidth="1"/>
    <col min="1024" max="1028" width="15.140625" style="120" customWidth="1"/>
    <col min="1029" max="1029" width="11.28515625" style="120" customWidth="1"/>
    <col min="1030" max="1030" width="9.140625" style="120"/>
    <col min="1031" max="1031" width="13.85546875" style="120" customWidth="1"/>
    <col min="1032" max="1272" width="9.140625" style="120"/>
    <col min="1273" max="1273" width="3.28515625" style="120" customWidth="1"/>
    <col min="1274" max="1274" width="18.42578125" style="120" customWidth="1"/>
    <col min="1275" max="1275" width="9.5703125" style="120" customWidth="1"/>
    <col min="1276" max="1276" width="12.140625" style="120" customWidth="1"/>
    <col min="1277" max="1277" width="10" style="120" customWidth="1"/>
    <col min="1278" max="1278" width="13.140625" style="120" customWidth="1"/>
    <col min="1279" max="1279" width="13" style="120" customWidth="1"/>
    <col min="1280" max="1284" width="15.140625" style="120" customWidth="1"/>
    <col min="1285" max="1285" width="11.28515625" style="120" customWidth="1"/>
    <col min="1286" max="1286" width="9.140625" style="120"/>
    <col min="1287" max="1287" width="13.85546875" style="120" customWidth="1"/>
    <col min="1288" max="1528" width="9.140625" style="120"/>
    <col min="1529" max="1529" width="3.28515625" style="120" customWidth="1"/>
    <col min="1530" max="1530" width="18.42578125" style="120" customWidth="1"/>
    <col min="1531" max="1531" width="9.5703125" style="120" customWidth="1"/>
    <col min="1532" max="1532" width="12.140625" style="120" customWidth="1"/>
    <col min="1533" max="1533" width="10" style="120" customWidth="1"/>
    <col min="1534" max="1534" width="13.140625" style="120" customWidth="1"/>
    <col min="1535" max="1535" width="13" style="120" customWidth="1"/>
    <col min="1536" max="1540" width="15.140625" style="120" customWidth="1"/>
    <col min="1541" max="1541" width="11.28515625" style="120" customWidth="1"/>
    <col min="1542" max="1542" width="9.140625" style="120"/>
    <col min="1543" max="1543" width="13.85546875" style="120" customWidth="1"/>
    <col min="1544" max="1784" width="9.140625" style="120"/>
    <col min="1785" max="1785" width="3.28515625" style="120" customWidth="1"/>
    <col min="1786" max="1786" width="18.42578125" style="120" customWidth="1"/>
    <col min="1787" max="1787" width="9.5703125" style="120" customWidth="1"/>
    <col min="1788" max="1788" width="12.140625" style="120" customWidth="1"/>
    <col min="1789" max="1789" width="10" style="120" customWidth="1"/>
    <col min="1790" max="1790" width="13.140625" style="120" customWidth="1"/>
    <col min="1791" max="1791" width="13" style="120" customWidth="1"/>
    <col min="1792" max="1796" width="15.140625" style="120" customWidth="1"/>
    <col min="1797" max="1797" width="11.28515625" style="120" customWidth="1"/>
    <col min="1798" max="1798" width="9.140625" style="120"/>
    <col min="1799" max="1799" width="13.85546875" style="120" customWidth="1"/>
    <col min="1800" max="2040" width="9.140625" style="120"/>
    <col min="2041" max="2041" width="3.28515625" style="120" customWidth="1"/>
    <col min="2042" max="2042" width="18.42578125" style="120" customWidth="1"/>
    <col min="2043" max="2043" width="9.5703125" style="120" customWidth="1"/>
    <col min="2044" max="2044" width="12.140625" style="120" customWidth="1"/>
    <col min="2045" max="2045" width="10" style="120" customWidth="1"/>
    <col min="2046" max="2046" width="13.140625" style="120" customWidth="1"/>
    <col min="2047" max="2047" width="13" style="120" customWidth="1"/>
    <col min="2048" max="2052" width="15.140625" style="120" customWidth="1"/>
    <col min="2053" max="2053" width="11.28515625" style="120" customWidth="1"/>
    <col min="2054" max="2054" width="9.140625" style="120"/>
    <col min="2055" max="2055" width="13.85546875" style="120" customWidth="1"/>
    <col min="2056" max="2296" width="9.140625" style="120"/>
    <col min="2297" max="2297" width="3.28515625" style="120" customWidth="1"/>
    <col min="2298" max="2298" width="18.42578125" style="120" customWidth="1"/>
    <col min="2299" max="2299" width="9.5703125" style="120" customWidth="1"/>
    <col min="2300" max="2300" width="12.140625" style="120" customWidth="1"/>
    <col min="2301" max="2301" width="10" style="120" customWidth="1"/>
    <col min="2302" max="2302" width="13.140625" style="120" customWidth="1"/>
    <col min="2303" max="2303" width="13" style="120" customWidth="1"/>
    <col min="2304" max="2308" width="15.140625" style="120" customWidth="1"/>
    <col min="2309" max="2309" width="11.28515625" style="120" customWidth="1"/>
    <col min="2310" max="2310" width="9.140625" style="120"/>
    <col min="2311" max="2311" width="13.85546875" style="120" customWidth="1"/>
    <col min="2312" max="2552" width="9.140625" style="120"/>
    <col min="2553" max="2553" width="3.28515625" style="120" customWidth="1"/>
    <col min="2554" max="2554" width="18.42578125" style="120" customWidth="1"/>
    <col min="2555" max="2555" width="9.5703125" style="120" customWidth="1"/>
    <col min="2556" max="2556" width="12.140625" style="120" customWidth="1"/>
    <col min="2557" max="2557" width="10" style="120" customWidth="1"/>
    <col min="2558" max="2558" width="13.140625" style="120" customWidth="1"/>
    <col min="2559" max="2559" width="13" style="120" customWidth="1"/>
    <col min="2560" max="2564" width="15.140625" style="120" customWidth="1"/>
    <col min="2565" max="2565" width="11.28515625" style="120" customWidth="1"/>
    <col min="2566" max="2566" width="9.140625" style="120"/>
    <col min="2567" max="2567" width="13.85546875" style="120" customWidth="1"/>
    <col min="2568" max="2808" width="9.140625" style="120"/>
    <col min="2809" max="2809" width="3.28515625" style="120" customWidth="1"/>
    <col min="2810" max="2810" width="18.42578125" style="120" customWidth="1"/>
    <col min="2811" max="2811" width="9.5703125" style="120" customWidth="1"/>
    <col min="2812" max="2812" width="12.140625" style="120" customWidth="1"/>
    <col min="2813" max="2813" width="10" style="120" customWidth="1"/>
    <col min="2814" max="2814" width="13.140625" style="120" customWidth="1"/>
    <col min="2815" max="2815" width="13" style="120" customWidth="1"/>
    <col min="2816" max="2820" width="15.140625" style="120" customWidth="1"/>
    <col min="2821" max="2821" width="11.28515625" style="120" customWidth="1"/>
    <col min="2822" max="2822" width="9.140625" style="120"/>
    <col min="2823" max="2823" width="13.85546875" style="120" customWidth="1"/>
    <col min="2824" max="3064" width="9.140625" style="120"/>
    <col min="3065" max="3065" width="3.28515625" style="120" customWidth="1"/>
    <col min="3066" max="3066" width="18.42578125" style="120" customWidth="1"/>
    <col min="3067" max="3067" width="9.5703125" style="120" customWidth="1"/>
    <col min="3068" max="3068" width="12.140625" style="120" customWidth="1"/>
    <col min="3069" max="3069" width="10" style="120" customWidth="1"/>
    <col min="3070" max="3070" width="13.140625" style="120" customWidth="1"/>
    <col min="3071" max="3071" width="13" style="120" customWidth="1"/>
    <col min="3072" max="3076" width="15.140625" style="120" customWidth="1"/>
    <col min="3077" max="3077" width="11.28515625" style="120" customWidth="1"/>
    <col min="3078" max="3078" width="9.140625" style="120"/>
    <col min="3079" max="3079" width="13.85546875" style="120" customWidth="1"/>
    <col min="3080" max="3320" width="9.140625" style="120"/>
    <col min="3321" max="3321" width="3.28515625" style="120" customWidth="1"/>
    <col min="3322" max="3322" width="18.42578125" style="120" customWidth="1"/>
    <col min="3323" max="3323" width="9.5703125" style="120" customWidth="1"/>
    <col min="3324" max="3324" width="12.140625" style="120" customWidth="1"/>
    <col min="3325" max="3325" width="10" style="120" customWidth="1"/>
    <col min="3326" max="3326" width="13.140625" style="120" customWidth="1"/>
    <col min="3327" max="3327" width="13" style="120" customWidth="1"/>
    <col min="3328" max="3332" width="15.140625" style="120" customWidth="1"/>
    <col min="3333" max="3333" width="11.28515625" style="120" customWidth="1"/>
    <col min="3334" max="3334" width="9.140625" style="120"/>
    <col min="3335" max="3335" width="13.85546875" style="120" customWidth="1"/>
    <col min="3336" max="3576" width="9.140625" style="120"/>
    <col min="3577" max="3577" width="3.28515625" style="120" customWidth="1"/>
    <col min="3578" max="3578" width="18.42578125" style="120" customWidth="1"/>
    <col min="3579" max="3579" width="9.5703125" style="120" customWidth="1"/>
    <col min="3580" max="3580" width="12.140625" style="120" customWidth="1"/>
    <col min="3581" max="3581" width="10" style="120" customWidth="1"/>
    <col min="3582" max="3582" width="13.140625" style="120" customWidth="1"/>
    <col min="3583" max="3583" width="13" style="120" customWidth="1"/>
    <col min="3584" max="3588" width="15.140625" style="120" customWidth="1"/>
    <col min="3589" max="3589" width="11.28515625" style="120" customWidth="1"/>
    <col min="3590" max="3590" width="9.140625" style="120"/>
    <col min="3591" max="3591" width="13.85546875" style="120" customWidth="1"/>
    <col min="3592" max="3832" width="9.140625" style="120"/>
    <col min="3833" max="3833" width="3.28515625" style="120" customWidth="1"/>
    <col min="3834" max="3834" width="18.42578125" style="120" customWidth="1"/>
    <col min="3835" max="3835" width="9.5703125" style="120" customWidth="1"/>
    <col min="3836" max="3836" width="12.140625" style="120" customWidth="1"/>
    <col min="3837" max="3837" width="10" style="120" customWidth="1"/>
    <col min="3838" max="3838" width="13.140625" style="120" customWidth="1"/>
    <col min="3839" max="3839" width="13" style="120" customWidth="1"/>
    <col min="3840" max="3844" width="15.140625" style="120" customWidth="1"/>
    <col min="3845" max="3845" width="11.28515625" style="120" customWidth="1"/>
    <col min="3846" max="3846" width="9.140625" style="120"/>
    <col min="3847" max="3847" width="13.85546875" style="120" customWidth="1"/>
    <col min="3848" max="4088" width="9.140625" style="120"/>
    <col min="4089" max="4089" width="3.28515625" style="120" customWidth="1"/>
    <col min="4090" max="4090" width="18.42578125" style="120" customWidth="1"/>
    <col min="4091" max="4091" width="9.5703125" style="120" customWidth="1"/>
    <col min="4092" max="4092" width="12.140625" style="120" customWidth="1"/>
    <col min="4093" max="4093" width="10" style="120" customWidth="1"/>
    <col min="4094" max="4094" width="13.140625" style="120" customWidth="1"/>
    <col min="4095" max="4095" width="13" style="120" customWidth="1"/>
    <col min="4096" max="4100" width="15.140625" style="120" customWidth="1"/>
    <col min="4101" max="4101" width="11.28515625" style="120" customWidth="1"/>
    <col min="4102" max="4102" width="9.140625" style="120"/>
    <col min="4103" max="4103" width="13.85546875" style="120" customWidth="1"/>
    <col min="4104" max="4344" width="9.140625" style="120"/>
    <col min="4345" max="4345" width="3.28515625" style="120" customWidth="1"/>
    <col min="4346" max="4346" width="18.42578125" style="120" customWidth="1"/>
    <col min="4347" max="4347" width="9.5703125" style="120" customWidth="1"/>
    <col min="4348" max="4348" width="12.140625" style="120" customWidth="1"/>
    <col min="4349" max="4349" width="10" style="120" customWidth="1"/>
    <col min="4350" max="4350" width="13.140625" style="120" customWidth="1"/>
    <col min="4351" max="4351" width="13" style="120" customWidth="1"/>
    <col min="4352" max="4356" width="15.140625" style="120" customWidth="1"/>
    <col min="4357" max="4357" width="11.28515625" style="120" customWidth="1"/>
    <col min="4358" max="4358" width="9.140625" style="120"/>
    <col min="4359" max="4359" width="13.85546875" style="120" customWidth="1"/>
    <col min="4360" max="4600" width="9.140625" style="120"/>
    <col min="4601" max="4601" width="3.28515625" style="120" customWidth="1"/>
    <col min="4602" max="4602" width="18.42578125" style="120" customWidth="1"/>
    <col min="4603" max="4603" width="9.5703125" style="120" customWidth="1"/>
    <col min="4604" max="4604" width="12.140625" style="120" customWidth="1"/>
    <col min="4605" max="4605" width="10" style="120" customWidth="1"/>
    <col min="4606" max="4606" width="13.140625" style="120" customWidth="1"/>
    <col min="4607" max="4607" width="13" style="120" customWidth="1"/>
    <col min="4608" max="4612" width="15.140625" style="120" customWidth="1"/>
    <col min="4613" max="4613" width="11.28515625" style="120" customWidth="1"/>
    <col min="4614" max="4614" width="9.140625" style="120"/>
    <col min="4615" max="4615" width="13.85546875" style="120" customWidth="1"/>
    <col min="4616" max="4856" width="9.140625" style="120"/>
    <col min="4857" max="4857" width="3.28515625" style="120" customWidth="1"/>
    <col min="4858" max="4858" width="18.42578125" style="120" customWidth="1"/>
    <col min="4859" max="4859" width="9.5703125" style="120" customWidth="1"/>
    <col min="4860" max="4860" width="12.140625" style="120" customWidth="1"/>
    <col min="4861" max="4861" width="10" style="120" customWidth="1"/>
    <col min="4862" max="4862" width="13.140625" style="120" customWidth="1"/>
    <col min="4863" max="4863" width="13" style="120" customWidth="1"/>
    <col min="4864" max="4868" width="15.140625" style="120" customWidth="1"/>
    <col min="4869" max="4869" width="11.28515625" style="120" customWidth="1"/>
    <col min="4870" max="4870" width="9.140625" style="120"/>
    <col min="4871" max="4871" width="13.85546875" style="120" customWidth="1"/>
    <col min="4872" max="5112" width="9.140625" style="120"/>
    <col min="5113" max="5113" width="3.28515625" style="120" customWidth="1"/>
    <col min="5114" max="5114" width="18.42578125" style="120" customWidth="1"/>
    <col min="5115" max="5115" width="9.5703125" style="120" customWidth="1"/>
    <col min="5116" max="5116" width="12.140625" style="120" customWidth="1"/>
    <col min="5117" max="5117" width="10" style="120" customWidth="1"/>
    <col min="5118" max="5118" width="13.140625" style="120" customWidth="1"/>
    <col min="5119" max="5119" width="13" style="120" customWidth="1"/>
    <col min="5120" max="5124" width="15.140625" style="120" customWidth="1"/>
    <col min="5125" max="5125" width="11.28515625" style="120" customWidth="1"/>
    <col min="5126" max="5126" width="9.140625" style="120"/>
    <col min="5127" max="5127" width="13.85546875" style="120" customWidth="1"/>
    <col min="5128" max="5368" width="9.140625" style="120"/>
    <col min="5369" max="5369" width="3.28515625" style="120" customWidth="1"/>
    <col min="5370" max="5370" width="18.42578125" style="120" customWidth="1"/>
    <col min="5371" max="5371" width="9.5703125" style="120" customWidth="1"/>
    <col min="5372" max="5372" width="12.140625" style="120" customWidth="1"/>
    <col min="5373" max="5373" width="10" style="120" customWidth="1"/>
    <col min="5374" max="5374" width="13.140625" style="120" customWidth="1"/>
    <col min="5375" max="5375" width="13" style="120" customWidth="1"/>
    <col min="5376" max="5380" width="15.140625" style="120" customWidth="1"/>
    <col min="5381" max="5381" width="11.28515625" style="120" customWidth="1"/>
    <col min="5382" max="5382" width="9.140625" style="120"/>
    <col min="5383" max="5383" width="13.85546875" style="120" customWidth="1"/>
    <col min="5384" max="5624" width="9.140625" style="120"/>
    <col min="5625" max="5625" width="3.28515625" style="120" customWidth="1"/>
    <col min="5626" max="5626" width="18.42578125" style="120" customWidth="1"/>
    <col min="5627" max="5627" width="9.5703125" style="120" customWidth="1"/>
    <col min="5628" max="5628" width="12.140625" style="120" customWidth="1"/>
    <col min="5629" max="5629" width="10" style="120" customWidth="1"/>
    <col min="5630" max="5630" width="13.140625" style="120" customWidth="1"/>
    <col min="5631" max="5631" width="13" style="120" customWidth="1"/>
    <col min="5632" max="5636" width="15.140625" style="120" customWidth="1"/>
    <col min="5637" max="5637" width="11.28515625" style="120" customWidth="1"/>
    <col min="5638" max="5638" width="9.140625" style="120"/>
    <col min="5639" max="5639" width="13.85546875" style="120" customWidth="1"/>
    <col min="5640" max="5880" width="9.140625" style="120"/>
    <col min="5881" max="5881" width="3.28515625" style="120" customWidth="1"/>
    <col min="5882" max="5882" width="18.42578125" style="120" customWidth="1"/>
    <col min="5883" max="5883" width="9.5703125" style="120" customWidth="1"/>
    <col min="5884" max="5884" width="12.140625" style="120" customWidth="1"/>
    <col min="5885" max="5885" width="10" style="120" customWidth="1"/>
    <col min="5886" max="5886" width="13.140625" style="120" customWidth="1"/>
    <col min="5887" max="5887" width="13" style="120" customWidth="1"/>
    <col min="5888" max="5892" width="15.140625" style="120" customWidth="1"/>
    <col min="5893" max="5893" width="11.28515625" style="120" customWidth="1"/>
    <col min="5894" max="5894" width="9.140625" style="120"/>
    <col min="5895" max="5895" width="13.85546875" style="120" customWidth="1"/>
    <col min="5896" max="6136" width="9.140625" style="120"/>
    <col min="6137" max="6137" width="3.28515625" style="120" customWidth="1"/>
    <col min="6138" max="6138" width="18.42578125" style="120" customWidth="1"/>
    <col min="6139" max="6139" width="9.5703125" style="120" customWidth="1"/>
    <col min="6140" max="6140" width="12.140625" style="120" customWidth="1"/>
    <col min="6141" max="6141" width="10" style="120" customWidth="1"/>
    <col min="6142" max="6142" width="13.140625" style="120" customWidth="1"/>
    <col min="6143" max="6143" width="13" style="120" customWidth="1"/>
    <col min="6144" max="6148" width="15.140625" style="120" customWidth="1"/>
    <col min="6149" max="6149" width="11.28515625" style="120" customWidth="1"/>
    <col min="6150" max="6150" width="9.140625" style="120"/>
    <col min="6151" max="6151" width="13.85546875" style="120" customWidth="1"/>
    <col min="6152" max="6392" width="9.140625" style="120"/>
    <col min="6393" max="6393" width="3.28515625" style="120" customWidth="1"/>
    <col min="6394" max="6394" width="18.42578125" style="120" customWidth="1"/>
    <col min="6395" max="6395" width="9.5703125" style="120" customWidth="1"/>
    <col min="6396" max="6396" width="12.140625" style="120" customWidth="1"/>
    <col min="6397" max="6397" width="10" style="120" customWidth="1"/>
    <col min="6398" max="6398" width="13.140625" style="120" customWidth="1"/>
    <col min="6399" max="6399" width="13" style="120" customWidth="1"/>
    <col min="6400" max="6404" width="15.140625" style="120" customWidth="1"/>
    <col min="6405" max="6405" width="11.28515625" style="120" customWidth="1"/>
    <col min="6406" max="6406" width="9.140625" style="120"/>
    <col min="6407" max="6407" width="13.85546875" style="120" customWidth="1"/>
    <col min="6408" max="6648" width="9.140625" style="120"/>
    <col min="6649" max="6649" width="3.28515625" style="120" customWidth="1"/>
    <col min="6650" max="6650" width="18.42578125" style="120" customWidth="1"/>
    <col min="6651" max="6651" width="9.5703125" style="120" customWidth="1"/>
    <col min="6652" max="6652" width="12.140625" style="120" customWidth="1"/>
    <col min="6653" max="6653" width="10" style="120" customWidth="1"/>
    <col min="6654" max="6654" width="13.140625" style="120" customWidth="1"/>
    <col min="6655" max="6655" width="13" style="120" customWidth="1"/>
    <col min="6656" max="6660" width="15.140625" style="120" customWidth="1"/>
    <col min="6661" max="6661" width="11.28515625" style="120" customWidth="1"/>
    <col min="6662" max="6662" width="9.140625" style="120"/>
    <col min="6663" max="6663" width="13.85546875" style="120" customWidth="1"/>
    <col min="6664" max="6904" width="9.140625" style="120"/>
    <col min="6905" max="6905" width="3.28515625" style="120" customWidth="1"/>
    <col min="6906" max="6906" width="18.42578125" style="120" customWidth="1"/>
    <col min="6907" max="6907" width="9.5703125" style="120" customWidth="1"/>
    <col min="6908" max="6908" width="12.140625" style="120" customWidth="1"/>
    <col min="6909" max="6909" width="10" style="120" customWidth="1"/>
    <col min="6910" max="6910" width="13.140625" style="120" customWidth="1"/>
    <col min="6911" max="6911" width="13" style="120" customWidth="1"/>
    <col min="6912" max="6916" width="15.140625" style="120" customWidth="1"/>
    <col min="6917" max="6917" width="11.28515625" style="120" customWidth="1"/>
    <col min="6918" max="6918" width="9.140625" style="120"/>
    <col min="6919" max="6919" width="13.85546875" style="120" customWidth="1"/>
    <col min="6920" max="7160" width="9.140625" style="120"/>
    <col min="7161" max="7161" width="3.28515625" style="120" customWidth="1"/>
    <col min="7162" max="7162" width="18.42578125" style="120" customWidth="1"/>
    <col min="7163" max="7163" width="9.5703125" style="120" customWidth="1"/>
    <col min="7164" max="7164" width="12.140625" style="120" customWidth="1"/>
    <col min="7165" max="7165" width="10" style="120" customWidth="1"/>
    <col min="7166" max="7166" width="13.140625" style="120" customWidth="1"/>
    <col min="7167" max="7167" width="13" style="120" customWidth="1"/>
    <col min="7168" max="7172" width="15.140625" style="120" customWidth="1"/>
    <col min="7173" max="7173" width="11.28515625" style="120" customWidth="1"/>
    <col min="7174" max="7174" width="9.140625" style="120"/>
    <col min="7175" max="7175" width="13.85546875" style="120" customWidth="1"/>
    <col min="7176" max="7416" width="9.140625" style="120"/>
    <col min="7417" max="7417" width="3.28515625" style="120" customWidth="1"/>
    <col min="7418" max="7418" width="18.42578125" style="120" customWidth="1"/>
    <col min="7419" max="7419" width="9.5703125" style="120" customWidth="1"/>
    <col min="7420" max="7420" width="12.140625" style="120" customWidth="1"/>
    <col min="7421" max="7421" width="10" style="120" customWidth="1"/>
    <col min="7422" max="7422" width="13.140625" style="120" customWidth="1"/>
    <col min="7423" max="7423" width="13" style="120" customWidth="1"/>
    <col min="7424" max="7428" width="15.140625" style="120" customWidth="1"/>
    <col min="7429" max="7429" width="11.28515625" style="120" customWidth="1"/>
    <col min="7430" max="7430" width="9.140625" style="120"/>
    <col min="7431" max="7431" width="13.85546875" style="120" customWidth="1"/>
    <col min="7432" max="7672" width="9.140625" style="120"/>
    <col min="7673" max="7673" width="3.28515625" style="120" customWidth="1"/>
    <col min="7674" max="7674" width="18.42578125" style="120" customWidth="1"/>
    <col min="7675" max="7675" width="9.5703125" style="120" customWidth="1"/>
    <col min="7676" max="7676" width="12.140625" style="120" customWidth="1"/>
    <col min="7677" max="7677" width="10" style="120" customWidth="1"/>
    <col min="7678" max="7678" width="13.140625" style="120" customWidth="1"/>
    <col min="7679" max="7679" width="13" style="120" customWidth="1"/>
    <col min="7680" max="7684" width="15.140625" style="120" customWidth="1"/>
    <col min="7685" max="7685" width="11.28515625" style="120" customWidth="1"/>
    <col min="7686" max="7686" width="9.140625" style="120"/>
    <col min="7687" max="7687" width="13.85546875" style="120" customWidth="1"/>
    <col min="7688" max="7928" width="9.140625" style="120"/>
    <col min="7929" max="7929" width="3.28515625" style="120" customWidth="1"/>
    <col min="7930" max="7930" width="18.42578125" style="120" customWidth="1"/>
    <col min="7931" max="7931" width="9.5703125" style="120" customWidth="1"/>
    <col min="7932" max="7932" width="12.140625" style="120" customWidth="1"/>
    <col min="7933" max="7933" width="10" style="120" customWidth="1"/>
    <col min="7934" max="7934" width="13.140625" style="120" customWidth="1"/>
    <col min="7935" max="7935" width="13" style="120" customWidth="1"/>
    <col min="7936" max="7940" width="15.140625" style="120" customWidth="1"/>
    <col min="7941" max="7941" width="11.28515625" style="120" customWidth="1"/>
    <col min="7942" max="7942" width="9.140625" style="120"/>
    <col min="7943" max="7943" width="13.85546875" style="120" customWidth="1"/>
    <col min="7944" max="8184" width="9.140625" style="120"/>
    <col min="8185" max="8185" width="3.28515625" style="120" customWidth="1"/>
    <col min="8186" max="8186" width="18.42578125" style="120" customWidth="1"/>
    <col min="8187" max="8187" width="9.5703125" style="120" customWidth="1"/>
    <col min="8188" max="8188" width="12.140625" style="120" customWidth="1"/>
    <col min="8189" max="8189" width="10" style="120" customWidth="1"/>
    <col min="8190" max="8190" width="13.140625" style="120" customWidth="1"/>
    <col min="8191" max="8191" width="13" style="120" customWidth="1"/>
    <col min="8192" max="8196" width="15.140625" style="120" customWidth="1"/>
    <col min="8197" max="8197" width="11.28515625" style="120" customWidth="1"/>
    <col min="8198" max="8198" width="9.140625" style="120"/>
    <col min="8199" max="8199" width="13.85546875" style="120" customWidth="1"/>
    <col min="8200" max="8440" width="9.140625" style="120"/>
    <col min="8441" max="8441" width="3.28515625" style="120" customWidth="1"/>
    <col min="8442" max="8442" width="18.42578125" style="120" customWidth="1"/>
    <col min="8443" max="8443" width="9.5703125" style="120" customWidth="1"/>
    <col min="8444" max="8444" width="12.140625" style="120" customWidth="1"/>
    <col min="8445" max="8445" width="10" style="120" customWidth="1"/>
    <col min="8446" max="8446" width="13.140625" style="120" customWidth="1"/>
    <col min="8447" max="8447" width="13" style="120" customWidth="1"/>
    <col min="8448" max="8452" width="15.140625" style="120" customWidth="1"/>
    <col min="8453" max="8453" width="11.28515625" style="120" customWidth="1"/>
    <col min="8454" max="8454" width="9.140625" style="120"/>
    <col min="8455" max="8455" width="13.85546875" style="120" customWidth="1"/>
    <col min="8456" max="8696" width="9.140625" style="120"/>
    <col min="8697" max="8697" width="3.28515625" style="120" customWidth="1"/>
    <col min="8698" max="8698" width="18.42578125" style="120" customWidth="1"/>
    <col min="8699" max="8699" width="9.5703125" style="120" customWidth="1"/>
    <col min="8700" max="8700" width="12.140625" style="120" customWidth="1"/>
    <col min="8701" max="8701" width="10" style="120" customWidth="1"/>
    <col min="8702" max="8702" width="13.140625" style="120" customWidth="1"/>
    <col min="8703" max="8703" width="13" style="120" customWidth="1"/>
    <col min="8704" max="8708" width="15.140625" style="120" customWidth="1"/>
    <col min="8709" max="8709" width="11.28515625" style="120" customWidth="1"/>
    <col min="8710" max="8710" width="9.140625" style="120"/>
    <col min="8711" max="8711" width="13.85546875" style="120" customWidth="1"/>
    <col min="8712" max="8952" width="9.140625" style="120"/>
    <col min="8953" max="8953" width="3.28515625" style="120" customWidth="1"/>
    <col min="8954" max="8954" width="18.42578125" style="120" customWidth="1"/>
    <col min="8955" max="8955" width="9.5703125" style="120" customWidth="1"/>
    <col min="8956" max="8956" width="12.140625" style="120" customWidth="1"/>
    <col min="8957" max="8957" width="10" style="120" customWidth="1"/>
    <col min="8958" max="8958" width="13.140625" style="120" customWidth="1"/>
    <col min="8959" max="8959" width="13" style="120" customWidth="1"/>
    <col min="8960" max="8964" width="15.140625" style="120" customWidth="1"/>
    <col min="8965" max="8965" width="11.28515625" style="120" customWidth="1"/>
    <col min="8966" max="8966" width="9.140625" style="120"/>
    <col min="8967" max="8967" width="13.85546875" style="120" customWidth="1"/>
    <col min="8968" max="9208" width="9.140625" style="120"/>
    <col min="9209" max="9209" width="3.28515625" style="120" customWidth="1"/>
    <col min="9210" max="9210" width="18.42578125" style="120" customWidth="1"/>
    <col min="9211" max="9211" width="9.5703125" style="120" customWidth="1"/>
    <col min="9212" max="9212" width="12.140625" style="120" customWidth="1"/>
    <col min="9213" max="9213" width="10" style="120" customWidth="1"/>
    <col min="9214" max="9214" width="13.140625" style="120" customWidth="1"/>
    <col min="9215" max="9215" width="13" style="120" customWidth="1"/>
    <col min="9216" max="9220" width="15.140625" style="120" customWidth="1"/>
    <col min="9221" max="9221" width="11.28515625" style="120" customWidth="1"/>
    <col min="9222" max="9222" width="9.140625" style="120"/>
    <col min="9223" max="9223" width="13.85546875" style="120" customWidth="1"/>
    <col min="9224" max="9464" width="9.140625" style="120"/>
    <col min="9465" max="9465" width="3.28515625" style="120" customWidth="1"/>
    <col min="9466" max="9466" width="18.42578125" style="120" customWidth="1"/>
    <col min="9467" max="9467" width="9.5703125" style="120" customWidth="1"/>
    <col min="9468" max="9468" width="12.140625" style="120" customWidth="1"/>
    <col min="9469" max="9469" width="10" style="120" customWidth="1"/>
    <col min="9470" max="9470" width="13.140625" style="120" customWidth="1"/>
    <col min="9471" max="9471" width="13" style="120" customWidth="1"/>
    <col min="9472" max="9476" width="15.140625" style="120" customWidth="1"/>
    <col min="9477" max="9477" width="11.28515625" style="120" customWidth="1"/>
    <col min="9478" max="9478" width="9.140625" style="120"/>
    <col min="9479" max="9479" width="13.85546875" style="120" customWidth="1"/>
    <col min="9480" max="9720" width="9.140625" style="120"/>
    <col min="9721" max="9721" width="3.28515625" style="120" customWidth="1"/>
    <col min="9722" max="9722" width="18.42578125" style="120" customWidth="1"/>
    <col min="9723" max="9723" width="9.5703125" style="120" customWidth="1"/>
    <col min="9724" max="9724" width="12.140625" style="120" customWidth="1"/>
    <col min="9725" max="9725" width="10" style="120" customWidth="1"/>
    <col min="9726" max="9726" width="13.140625" style="120" customWidth="1"/>
    <col min="9727" max="9727" width="13" style="120" customWidth="1"/>
    <col min="9728" max="9732" width="15.140625" style="120" customWidth="1"/>
    <col min="9733" max="9733" width="11.28515625" style="120" customWidth="1"/>
    <col min="9734" max="9734" width="9.140625" style="120"/>
    <col min="9735" max="9735" width="13.85546875" style="120" customWidth="1"/>
    <col min="9736" max="9976" width="9.140625" style="120"/>
    <col min="9977" max="9977" width="3.28515625" style="120" customWidth="1"/>
    <col min="9978" max="9978" width="18.42578125" style="120" customWidth="1"/>
    <col min="9979" max="9979" width="9.5703125" style="120" customWidth="1"/>
    <col min="9980" max="9980" width="12.140625" style="120" customWidth="1"/>
    <col min="9981" max="9981" width="10" style="120" customWidth="1"/>
    <col min="9982" max="9982" width="13.140625" style="120" customWidth="1"/>
    <col min="9983" max="9983" width="13" style="120" customWidth="1"/>
    <col min="9984" max="9988" width="15.140625" style="120" customWidth="1"/>
    <col min="9989" max="9989" width="11.28515625" style="120" customWidth="1"/>
    <col min="9990" max="9990" width="9.140625" style="120"/>
    <col min="9991" max="9991" width="13.85546875" style="120" customWidth="1"/>
    <col min="9992" max="10232" width="9.140625" style="120"/>
    <col min="10233" max="10233" width="3.28515625" style="120" customWidth="1"/>
    <col min="10234" max="10234" width="18.42578125" style="120" customWidth="1"/>
    <col min="10235" max="10235" width="9.5703125" style="120" customWidth="1"/>
    <col min="10236" max="10236" width="12.140625" style="120" customWidth="1"/>
    <col min="10237" max="10237" width="10" style="120" customWidth="1"/>
    <col min="10238" max="10238" width="13.140625" style="120" customWidth="1"/>
    <col min="10239" max="10239" width="13" style="120" customWidth="1"/>
    <col min="10240" max="10244" width="15.140625" style="120" customWidth="1"/>
    <col min="10245" max="10245" width="11.28515625" style="120" customWidth="1"/>
    <col min="10246" max="10246" width="9.140625" style="120"/>
    <col min="10247" max="10247" width="13.85546875" style="120" customWidth="1"/>
    <col min="10248" max="10488" width="9.140625" style="120"/>
    <col min="10489" max="10489" width="3.28515625" style="120" customWidth="1"/>
    <col min="10490" max="10490" width="18.42578125" style="120" customWidth="1"/>
    <col min="10491" max="10491" width="9.5703125" style="120" customWidth="1"/>
    <col min="10492" max="10492" width="12.140625" style="120" customWidth="1"/>
    <col min="10493" max="10493" width="10" style="120" customWidth="1"/>
    <col min="10494" max="10494" width="13.140625" style="120" customWidth="1"/>
    <col min="10495" max="10495" width="13" style="120" customWidth="1"/>
    <col min="10496" max="10500" width="15.140625" style="120" customWidth="1"/>
    <col min="10501" max="10501" width="11.28515625" style="120" customWidth="1"/>
    <col min="10502" max="10502" width="9.140625" style="120"/>
    <col min="10503" max="10503" width="13.85546875" style="120" customWidth="1"/>
    <col min="10504" max="10744" width="9.140625" style="120"/>
    <col min="10745" max="10745" width="3.28515625" style="120" customWidth="1"/>
    <col min="10746" max="10746" width="18.42578125" style="120" customWidth="1"/>
    <col min="10747" max="10747" width="9.5703125" style="120" customWidth="1"/>
    <col min="10748" max="10748" width="12.140625" style="120" customWidth="1"/>
    <col min="10749" max="10749" width="10" style="120" customWidth="1"/>
    <col min="10750" max="10750" width="13.140625" style="120" customWidth="1"/>
    <col min="10751" max="10751" width="13" style="120" customWidth="1"/>
    <col min="10752" max="10756" width="15.140625" style="120" customWidth="1"/>
    <col min="10757" max="10757" width="11.28515625" style="120" customWidth="1"/>
    <col min="10758" max="10758" width="9.140625" style="120"/>
    <col min="10759" max="10759" width="13.85546875" style="120" customWidth="1"/>
    <col min="10760" max="11000" width="9.140625" style="120"/>
    <col min="11001" max="11001" width="3.28515625" style="120" customWidth="1"/>
    <col min="11002" max="11002" width="18.42578125" style="120" customWidth="1"/>
    <col min="11003" max="11003" width="9.5703125" style="120" customWidth="1"/>
    <col min="11004" max="11004" width="12.140625" style="120" customWidth="1"/>
    <col min="11005" max="11005" width="10" style="120" customWidth="1"/>
    <col min="11006" max="11006" width="13.140625" style="120" customWidth="1"/>
    <col min="11007" max="11007" width="13" style="120" customWidth="1"/>
    <col min="11008" max="11012" width="15.140625" style="120" customWidth="1"/>
    <col min="11013" max="11013" width="11.28515625" style="120" customWidth="1"/>
    <col min="11014" max="11014" width="9.140625" style="120"/>
    <col min="11015" max="11015" width="13.85546875" style="120" customWidth="1"/>
    <col min="11016" max="11256" width="9.140625" style="120"/>
    <col min="11257" max="11257" width="3.28515625" style="120" customWidth="1"/>
    <col min="11258" max="11258" width="18.42578125" style="120" customWidth="1"/>
    <col min="11259" max="11259" width="9.5703125" style="120" customWidth="1"/>
    <col min="11260" max="11260" width="12.140625" style="120" customWidth="1"/>
    <col min="11261" max="11261" width="10" style="120" customWidth="1"/>
    <col min="11262" max="11262" width="13.140625" style="120" customWidth="1"/>
    <col min="11263" max="11263" width="13" style="120" customWidth="1"/>
    <col min="11264" max="11268" width="15.140625" style="120" customWidth="1"/>
    <col min="11269" max="11269" width="11.28515625" style="120" customWidth="1"/>
    <col min="11270" max="11270" width="9.140625" style="120"/>
    <col min="11271" max="11271" width="13.85546875" style="120" customWidth="1"/>
    <col min="11272" max="11512" width="9.140625" style="120"/>
    <col min="11513" max="11513" width="3.28515625" style="120" customWidth="1"/>
    <col min="11514" max="11514" width="18.42578125" style="120" customWidth="1"/>
    <col min="11515" max="11515" width="9.5703125" style="120" customWidth="1"/>
    <col min="11516" max="11516" width="12.140625" style="120" customWidth="1"/>
    <col min="11517" max="11517" width="10" style="120" customWidth="1"/>
    <col min="11518" max="11518" width="13.140625" style="120" customWidth="1"/>
    <col min="11519" max="11519" width="13" style="120" customWidth="1"/>
    <col min="11520" max="11524" width="15.140625" style="120" customWidth="1"/>
    <col min="11525" max="11525" width="11.28515625" style="120" customWidth="1"/>
    <col min="11526" max="11526" width="9.140625" style="120"/>
    <col min="11527" max="11527" width="13.85546875" style="120" customWidth="1"/>
    <col min="11528" max="11768" width="9.140625" style="120"/>
    <col min="11769" max="11769" width="3.28515625" style="120" customWidth="1"/>
    <col min="11770" max="11770" width="18.42578125" style="120" customWidth="1"/>
    <col min="11771" max="11771" width="9.5703125" style="120" customWidth="1"/>
    <col min="11772" max="11772" width="12.140625" style="120" customWidth="1"/>
    <col min="11773" max="11773" width="10" style="120" customWidth="1"/>
    <col min="11774" max="11774" width="13.140625" style="120" customWidth="1"/>
    <col min="11775" max="11775" width="13" style="120" customWidth="1"/>
    <col min="11776" max="11780" width="15.140625" style="120" customWidth="1"/>
    <col min="11781" max="11781" width="11.28515625" style="120" customWidth="1"/>
    <col min="11782" max="11782" width="9.140625" style="120"/>
    <col min="11783" max="11783" width="13.85546875" style="120" customWidth="1"/>
    <col min="11784" max="12024" width="9.140625" style="120"/>
    <col min="12025" max="12025" width="3.28515625" style="120" customWidth="1"/>
    <col min="12026" max="12026" width="18.42578125" style="120" customWidth="1"/>
    <col min="12027" max="12027" width="9.5703125" style="120" customWidth="1"/>
    <col min="12028" max="12028" width="12.140625" style="120" customWidth="1"/>
    <col min="12029" max="12029" width="10" style="120" customWidth="1"/>
    <col min="12030" max="12030" width="13.140625" style="120" customWidth="1"/>
    <col min="12031" max="12031" width="13" style="120" customWidth="1"/>
    <col min="12032" max="12036" width="15.140625" style="120" customWidth="1"/>
    <col min="12037" max="12037" width="11.28515625" style="120" customWidth="1"/>
    <col min="12038" max="12038" width="9.140625" style="120"/>
    <col min="12039" max="12039" width="13.85546875" style="120" customWidth="1"/>
    <col min="12040" max="12280" width="9.140625" style="120"/>
    <col min="12281" max="12281" width="3.28515625" style="120" customWidth="1"/>
    <col min="12282" max="12282" width="18.42578125" style="120" customWidth="1"/>
    <col min="12283" max="12283" width="9.5703125" style="120" customWidth="1"/>
    <col min="12284" max="12284" width="12.140625" style="120" customWidth="1"/>
    <col min="12285" max="12285" width="10" style="120" customWidth="1"/>
    <col min="12286" max="12286" width="13.140625" style="120" customWidth="1"/>
    <col min="12287" max="12287" width="13" style="120" customWidth="1"/>
    <col min="12288" max="12292" width="15.140625" style="120" customWidth="1"/>
    <col min="12293" max="12293" width="11.28515625" style="120" customWidth="1"/>
    <col min="12294" max="12294" width="9.140625" style="120"/>
    <col min="12295" max="12295" width="13.85546875" style="120" customWidth="1"/>
    <col min="12296" max="12536" width="9.140625" style="120"/>
    <col min="12537" max="12537" width="3.28515625" style="120" customWidth="1"/>
    <col min="12538" max="12538" width="18.42578125" style="120" customWidth="1"/>
    <col min="12539" max="12539" width="9.5703125" style="120" customWidth="1"/>
    <col min="12540" max="12540" width="12.140625" style="120" customWidth="1"/>
    <col min="12541" max="12541" width="10" style="120" customWidth="1"/>
    <col min="12542" max="12542" width="13.140625" style="120" customWidth="1"/>
    <col min="12543" max="12543" width="13" style="120" customWidth="1"/>
    <col min="12544" max="12548" width="15.140625" style="120" customWidth="1"/>
    <col min="12549" max="12549" width="11.28515625" style="120" customWidth="1"/>
    <col min="12550" max="12550" width="9.140625" style="120"/>
    <col min="12551" max="12551" width="13.85546875" style="120" customWidth="1"/>
    <col min="12552" max="12792" width="9.140625" style="120"/>
    <col min="12793" max="12793" width="3.28515625" style="120" customWidth="1"/>
    <col min="12794" max="12794" width="18.42578125" style="120" customWidth="1"/>
    <col min="12795" max="12795" width="9.5703125" style="120" customWidth="1"/>
    <col min="12796" max="12796" width="12.140625" style="120" customWidth="1"/>
    <col min="12797" max="12797" width="10" style="120" customWidth="1"/>
    <col min="12798" max="12798" width="13.140625" style="120" customWidth="1"/>
    <col min="12799" max="12799" width="13" style="120" customWidth="1"/>
    <col min="12800" max="12804" width="15.140625" style="120" customWidth="1"/>
    <col min="12805" max="12805" width="11.28515625" style="120" customWidth="1"/>
    <col min="12806" max="12806" width="9.140625" style="120"/>
    <col min="12807" max="12807" width="13.85546875" style="120" customWidth="1"/>
    <col min="12808" max="13048" width="9.140625" style="120"/>
    <col min="13049" max="13049" width="3.28515625" style="120" customWidth="1"/>
    <col min="13050" max="13050" width="18.42578125" style="120" customWidth="1"/>
    <col min="13051" max="13051" width="9.5703125" style="120" customWidth="1"/>
    <col min="13052" max="13052" width="12.140625" style="120" customWidth="1"/>
    <col min="13053" max="13053" width="10" style="120" customWidth="1"/>
    <col min="13054" max="13054" width="13.140625" style="120" customWidth="1"/>
    <col min="13055" max="13055" width="13" style="120" customWidth="1"/>
    <col min="13056" max="13060" width="15.140625" style="120" customWidth="1"/>
    <col min="13061" max="13061" width="11.28515625" style="120" customWidth="1"/>
    <col min="13062" max="13062" width="9.140625" style="120"/>
    <col min="13063" max="13063" width="13.85546875" style="120" customWidth="1"/>
    <col min="13064" max="13304" width="9.140625" style="120"/>
    <col min="13305" max="13305" width="3.28515625" style="120" customWidth="1"/>
    <col min="13306" max="13306" width="18.42578125" style="120" customWidth="1"/>
    <col min="13307" max="13307" width="9.5703125" style="120" customWidth="1"/>
    <col min="13308" max="13308" width="12.140625" style="120" customWidth="1"/>
    <col min="13309" max="13309" width="10" style="120" customWidth="1"/>
    <col min="13310" max="13310" width="13.140625" style="120" customWidth="1"/>
    <col min="13311" max="13311" width="13" style="120" customWidth="1"/>
    <col min="13312" max="13316" width="15.140625" style="120" customWidth="1"/>
    <col min="13317" max="13317" width="11.28515625" style="120" customWidth="1"/>
    <col min="13318" max="13318" width="9.140625" style="120"/>
    <col min="13319" max="13319" width="13.85546875" style="120" customWidth="1"/>
    <col min="13320" max="13560" width="9.140625" style="120"/>
    <col min="13561" max="13561" width="3.28515625" style="120" customWidth="1"/>
    <col min="13562" max="13562" width="18.42578125" style="120" customWidth="1"/>
    <col min="13563" max="13563" width="9.5703125" style="120" customWidth="1"/>
    <col min="13564" max="13564" width="12.140625" style="120" customWidth="1"/>
    <col min="13565" max="13565" width="10" style="120" customWidth="1"/>
    <col min="13566" max="13566" width="13.140625" style="120" customWidth="1"/>
    <col min="13567" max="13567" width="13" style="120" customWidth="1"/>
    <col min="13568" max="13572" width="15.140625" style="120" customWidth="1"/>
    <col min="13573" max="13573" width="11.28515625" style="120" customWidth="1"/>
    <col min="13574" max="13574" width="9.140625" style="120"/>
    <col min="13575" max="13575" width="13.85546875" style="120" customWidth="1"/>
    <col min="13576" max="13816" width="9.140625" style="120"/>
    <col min="13817" max="13817" width="3.28515625" style="120" customWidth="1"/>
    <col min="13818" max="13818" width="18.42578125" style="120" customWidth="1"/>
    <col min="13819" max="13819" width="9.5703125" style="120" customWidth="1"/>
    <col min="13820" max="13820" width="12.140625" style="120" customWidth="1"/>
    <col min="13821" max="13821" width="10" style="120" customWidth="1"/>
    <col min="13822" max="13822" width="13.140625" style="120" customWidth="1"/>
    <col min="13823" max="13823" width="13" style="120" customWidth="1"/>
    <col min="13824" max="13828" width="15.140625" style="120" customWidth="1"/>
    <col min="13829" max="13829" width="11.28515625" style="120" customWidth="1"/>
    <col min="13830" max="13830" width="9.140625" style="120"/>
    <col min="13831" max="13831" width="13.85546875" style="120" customWidth="1"/>
    <col min="13832" max="14072" width="9.140625" style="120"/>
    <col min="14073" max="14073" width="3.28515625" style="120" customWidth="1"/>
    <col min="14074" max="14074" width="18.42578125" style="120" customWidth="1"/>
    <col min="14075" max="14075" width="9.5703125" style="120" customWidth="1"/>
    <col min="14076" max="14076" width="12.140625" style="120" customWidth="1"/>
    <col min="14077" max="14077" width="10" style="120" customWidth="1"/>
    <col min="14078" max="14078" width="13.140625" style="120" customWidth="1"/>
    <col min="14079" max="14079" width="13" style="120" customWidth="1"/>
    <col min="14080" max="14084" width="15.140625" style="120" customWidth="1"/>
    <col min="14085" max="14085" width="11.28515625" style="120" customWidth="1"/>
    <col min="14086" max="14086" width="9.140625" style="120"/>
    <col min="14087" max="14087" width="13.85546875" style="120" customWidth="1"/>
    <col min="14088" max="14328" width="9.140625" style="120"/>
    <col min="14329" max="14329" width="3.28515625" style="120" customWidth="1"/>
    <col min="14330" max="14330" width="18.42578125" style="120" customWidth="1"/>
    <col min="14331" max="14331" width="9.5703125" style="120" customWidth="1"/>
    <col min="14332" max="14332" width="12.140625" style="120" customWidth="1"/>
    <col min="14333" max="14333" width="10" style="120" customWidth="1"/>
    <col min="14334" max="14334" width="13.140625" style="120" customWidth="1"/>
    <col min="14335" max="14335" width="13" style="120" customWidth="1"/>
    <col min="14336" max="14340" width="15.140625" style="120" customWidth="1"/>
    <col min="14341" max="14341" width="11.28515625" style="120" customWidth="1"/>
    <col min="14342" max="14342" width="9.140625" style="120"/>
    <col min="14343" max="14343" width="13.85546875" style="120" customWidth="1"/>
    <col min="14344" max="14584" width="9.140625" style="120"/>
    <col min="14585" max="14585" width="3.28515625" style="120" customWidth="1"/>
    <col min="14586" max="14586" width="18.42578125" style="120" customWidth="1"/>
    <col min="14587" max="14587" width="9.5703125" style="120" customWidth="1"/>
    <col min="14588" max="14588" width="12.140625" style="120" customWidth="1"/>
    <col min="14589" max="14589" width="10" style="120" customWidth="1"/>
    <col min="14590" max="14590" width="13.140625" style="120" customWidth="1"/>
    <col min="14591" max="14591" width="13" style="120" customWidth="1"/>
    <col min="14592" max="14596" width="15.140625" style="120" customWidth="1"/>
    <col min="14597" max="14597" width="11.28515625" style="120" customWidth="1"/>
    <col min="14598" max="14598" width="9.140625" style="120"/>
    <col min="14599" max="14599" width="13.85546875" style="120" customWidth="1"/>
    <col min="14600" max="14840" width="9.140625" style="120"/>
    <col min="14841" max="14841" width="3.28515625" style="120" customWidth="1"/>
    <col min="14842" max="14842" width="18.42578125" style="120" customWidth="1"/>
    <col min="14843" max="14843" width="9.5703125" style="120" customWidth="1"/>
    <col min="14844" max="14844" width="12.140625" style="120" customWidth="1"/>
    <col min="14845" max="14845" width="10" style="120" customWidth="1"/>
    <col min="14846" max="14846" width="13.140625" style="120" customWidth="1"/>
    <col min="14847" max="14847" width="13" style="120" customWidth="1"/>
    <col min="14848" max="14852" width="15.140625" style="120" customWidth="1"/>
    <col min="14853" max="14853" width="11.28515625" style="120" customWidth="1"/>
    <col min="14854" max="14854" width="9.140625" style="120"/>
    <col min="14855" max="14855" width="13.85546875" style="120" customWidth="1"/>
    <col min="14856" max="15096" width="9.140625" style="120"/>
    <col min="15097" max="15097" width="3.28515625" style="120" customWidth="1"/>
    <col min="15098" max="15098" width="18.42578125" style="120" customWidth="1"/>
    <col min="15099" max="15099" width="9.5703125" style="120" customWidth="1"/>
    <col min="15100" max="15100" width="12.140625" style="120" customWidth="1"/>
    <col min="15101" max="15101" width="10" style="120" customWidth="1"/>
    <col min="15102" max="15102" width="13.140625" style="120" customWidth="1"/>
    <col min="15103" max="15103" width="13" style="120" customWidth="1"/>
    <col min="15104" max="15108" width="15.140625" style="120" customWidth="1"/>
    <col min="15109" max="15109" width="11.28515625" style="120" customWidth="1"/>
    <col min="15110" max="15110" width="9.140625" style="120"/>
    <col min="15111" max="15111" width="13.85546875" style="120" customWidth="1"/>
    <col min="15112" max="15352" width="9.140625" style="120"/>
    <col min="15353" max="15353" width="3.28515625" style="120" customWidth="1"/>
    <col min="15354" max="15354" width="18.42578125" style="120" customWidth="1"/>
    <col min="15355" max="15355" width="9.5703125" style="120" customWidth="1"/>
    <col min="15356" max="15356" width="12.140625" style="120" customWidth="1"/>
    <col min="15357" max="15357" width="10" style="120" customWidth="1"/>
    <col min="15358" max="15358" width="13.140625" style="120" customWidth="1"/>
    <col min="15359" max="15359" width="13" style="120" customWidth="1"/>
    <col min="15360" max="15364" width="15.140625" style="120" customWidth="1"/>
    <col min="15365" max="15365" width="11.28515625" style="120" customWidth="1"/>
    <col min="15366" max="15366" width="9.140625" style="120"/>
    <col min="15367" max="15367" width="13.85546875" style="120" customWidth="1"/>
    <col min="15368" max="15608" width="9.140625" style="120"/>
    <col min="15609" max="15609" width="3.28515625" style="120" customWidth="1"/>
    <col min="15610" max="15610" width="18.42578125" style="120" customWidth="1"/>
    <col min="15611" max="15611" width="9.5703125" style="120" customWidth="1"/>
    <col min="15612" max="15612" width="12.140625" style="120" customWidth="1"/>
    <col min="15613" max="15613" width="10" style="120" customWidth="1"/>
    <col min="15614" max="15614" width="13.140625" style="120" customWidth="1"/>
    <col min="15615" max="15615" width="13" style="120" customWidth="1"/>
    <col min="15616" max="15620" width="15.140625" style="120" customWidth="1"/>
    <col min="15621" max="15621" width="11.28515625" style="120" customWidth="1"/>
    <col min="15622" max="15622" width="9.140625" style="120"/>
    <col min="15623" max="15623" width="13.85546875" style="120" customWidth="1"/>
    <col min="15624" max="15864" width="9.140625" style="120"/>
    <col min="15865" max="15865" width="3.28515625" style="120" customWidth="1"/>
    <col min="15866" max="15866" width="18.42578125" style="120" customWidth="1"/>
    <col min="15867" max="15867" width="9.5703125" style="120" customWidth="1"/>
    <col min="15868" max="15868" width="12.140625" style="120" customWidth="1"/>
    <col min="15869" max="15869" width="10" style="120" customWidth="1"/>
    <col min="15870" max="15870" width="13.140625" style="120" customWidth="1"/>
    <col min="15871" max="15871" width="13" style="120" customWidth="1"/>
    <col min="15872" max="15876" width="15.140625" style="120" customWidth="1"/>
    <col min="15877" max="15877" width="11.28515625" style="120" customWidth="1"/>
    <col min="15878" max="15878" width="9.140625" style="120"/>
    <col min="15879" max="15879" width="13.85546875" style="120" customWidth="1"/>
    <col min="15880" max="16120" width="9.140625" style="120"/>
    <col min="16121" max="16121" width="3.28515625" style="120" customWidth="1"/>
    <col min="16122" max="16122" width="18.42578125" style="120" customWidth="1"/>
    <col min="16123" max="16123" width="9.5703125" style="120" customWidth="1"/>
    <col min="16124" max="16124" width="12.140625" style="120" customWidth="1"/>
    <col min="16125" max="16125" width="10" style="120" customWidth="1"/>
    <col min="16126" max="16126" width="13.140625" style="120" customWidth="1"/>
    <col min="16127" max="16127" width="13" style="120" customWidth="1"/>
    <col min="16128" max="16132" width="15.140625" style="120" customWidth="1"/>
    <col min="16133" max="16133" width="11.28515625" style="120" customWidth="1"/>
    <col min="16134" max="16134" width="9.140625" style="120"/>
    <col min="16135" max="16135" width="13.85546875" style="120" customWidth="1"/>
    <col min="16136" max="16384" width="9.140625" style="120"/>
  </cols>
  <sheetData>
    <row r="1" spans="1:7" ht="42" customHeight="1" x14ac:dyDescent="0.2">
      <c r="G1" s="134" t="s">
        <v>160</v>
      </c>
    </row>
    <row r="2" spans="1:7" ht="110.25" customHeight="1" x14ac:dyDescent="0.2">
      <c r="A2" s="133"/>
      <c r="B2" s="215" t="s">
        <v>147</v>
      </c>
      <c r="C2" s="215"/>
      <c r="D2" s="215"/>
      <c r="E2" s="215"/>
      <c r="F2" s="215"/>
      <c r="G2" s="215"/>
    </row>
    <row r="3" spans="1:7" ht="22.5" customHeight="1" x14ac:dyDescent="0.2">
      <c r="A3" s="133"/>
      <c r="B3" s="136"/>
      <c r="C3" s="136"/>
      <c r="D3" s="136"/>
      <c r="E3" s="136"/>
      <c r="F3" s="136"/>
      <c r="G3" s="136" t="s">
        <v>148</v>
      </c>
    </row>
    <row r="4" spans="1:7" ht="99.75" customHeight="1" x14ac:dyDescent="0.2">
      <c r="B4" s="137" t="s">
        <v>139</v>
      </c>
      <c r="C4" s="138" t="s">
        <v>140</v>
      </c>
      <c r="D4" s="138" t="s">
        <v>141</v>
      </c>
      <c r="E4" s="139" t="s">
        <v>142</v>
      </c>
      <c r="F4" s="139" t="s">
        <v>145</v>
      </c>
      <c r="G4" s="140" t="s">
        <v>146</v>
      </c>
    </row>
    <row r="5" spans="1:7" ht="15" x14ac:dyDescent="0.2">
      <c r="B5" s="141">
        <v>1</v>
      </c>
      <c r="C5" s="141">
        <v>2</v>
      </c>
      <c r="D5" s="141" t="s">
        <v>143</v>
      </c>
      <c r="E5" s="141">
        <v>4</v>
      </c>
      <c r="F5" s="141">
        <v>5</v>
      </c>
      <c r="G5" s="141">
        <v>6</v>
      </c>
    </row>
    <row r="6" spans="1:7" ht="15.75" x14ac:dyDescent="0.2">
      <c r="B6" s="121" t="s">
        <v>132</v>
      </c>
      <c r="C6" s="142">
        <v>355.24</v>
      </c>
      <c r="D6" s="143">
        <f>C6/C13</f>
        <v>0.69588042860780808</v>
      </c>
      <c r="E6" s="143">
        <f>D6</f>
        <v>0.69588042860780808</v>
      </c>
      <c r="F6" s="142">
        <v>0.8</v>
      </c>
      <c r="G6" s="143">
        <f t="shared" ref="G6:G12" si="0">E6*F6</f>
        <v>0.55670434288624648</v>
      </c>
    </row>
    <row r="7" spans="1:7" ht="15.75" x14ac:dyDescent="0.2">
      <c r="B7" s="122" t="s">
        <v>133</v>
      </c>
      <c r="C7" s="144">
        <v>26.43</v>
      </c>
      <c r="D7" s="145">
        <f>C7/C13</f>
        <v>5.1773785970342212E-2</v>
      </c>
      <c r="E7" s="145">
        <f t="shared" ref="E7:E12" si="1">D7</f>
        <v>5.1773785970342212E-2</v>
      </c>
      <c r="F7" s="144">
        <v>0.8</v>
      </c>
      <c r="G7" s="145">
        <f t="shared" si="0"/>
        <v>4.1419028776273771E-2</v>
      </c>
    </row>
    <row r="8" spans="1:7" ht="15.75" x14ac:dyDescent="0.2">
      <c r="B8" s="121" t="s">
        <v>134</v>
      </c>
      <c r="C8" s="142">
        <v>28.13</v>
      </c>
      <c r="D8" s="143">
        <f>C8/C13</f>
        <v>5.5103919763364602E-2</v>
      </c>
      <c r="E8" s="143">
        <f t="shared" si="1"/>
        <v>5.5103919763364602E-2</v>
      </c>
      <c r="F8" s="142">
        <v>0.8</v>
      </c>
      <c r="G8" s="143">
        <f t="shared" si="0"/>
        <v>4.4083135810691683E-2</v>
      </c>
    </row>
    <row r="9" spans="1:7" ht="15.75" x14ac:dyDescent="0.2">
      <c r="B9" s="122" t="s">
        <v>135</v>
      </c>
      <c r="C9" s="144">
        <v>23.62</v>
      </c>
      <c r="D9" s="145">
        <f>C9/C13</f>
        <v>4.6269270700699326E-2</v>
      </c>
      <c r="E9" s="145">
        <f t="shared" si="1"/>
        <v>4.6269270700699326E-2</v>
      </c>
      <c r="F9" s="144">
        <v>0.8</v>
      </c>
      <c r="G9" s="145">
        <f t="shared" si="0"/>
        <v>3.7015416560559462E-2</v>
      </c>
    </row>
    <row r="10" spans="1:7" ht="15.75" x14ac:dyDescent="0.2">
      <c r="B10" s="121" t="s">
        <v>136</v>
      </c>
      <c r="C10" s="142">
        <v>22.61</v>
      </c>
      <c r="D10" s="143">
        <f>C10/C13</f>
        <v>4.4290779447197781E-2</v>
      </c>
      <c r="E10" s="143">
        <f t="shared" si="1"/>
        <v>4.4290779447197781E-2</v>
      </c>
      <c r="F10" s="142">
        <v>0.8</v>
      </c>
      <c r="G10" s="143">
        <f t="shared" si="0"/>
        <v>3.5432623557758225E-2</v>
      </c>
    </row>
    <row r="11" spans="1:7" ht="15.75" x14ac:dyDescent="0.2">
      <c r="B11" s="122" t="s">
        <v>137</v>
      </c>
      <c r="C11" s="144">
        <v>29.98</v>
      </c>
      <c r="D11" s="145">
        <f>C11/C13</f>
        <v>5.8727888891065443E-2</v>
      </c>
      <c r="E11" s="145">
        <f t="shared" si="1"/>
        <v>5.8727888891065443E-2</v>
      </c>
      <c r="F11" s="144">
        <v>0.8</v>
      </c>
      <c r="G11" s="145">
        <f t="shared" si="0"/>
        <v>4.6982311112852358E-2</v>
      </c>
    </row>
    <row r="12" spans="1:7" ht="15.75" x14ac:dyDescent="0.2">
      <c r="B12" s="121" t="s">
        <v>138</v>
      </c>
      <c r="C12" s="142">
        <v>24.48</v>
      </c>
      <c r="D12" s="143">
        <f>C12/C13</f>
        <v>4.7953926619522413E-2</v>
      </c>
      <c r="E12" s="143">
        <f t="shared" si="1"/>
        <v>4.7953926619522413E-2</v>
      </c>
      <c r="F12" s="142">
        <v>0.8</v>
      </c>
      <c r="G12" s="143">
        <f t="shared" si="0"/>
        <v>3.8363141295617936E-2</v>
      </c>
    </row>
    <row r="13" spans="1:7" ht="31.5" x14ac:dyDescent="0.2">
      <c r="B13" s="123" t="s">
        <v>144</v>
      </c>
      <c r="C13" s="146">
        <f t="shared" ref="C13:D13" si="2">SUM(C6:C12)</f>
        <v>510.49000000000007</v>
      </c>
      <c r="D13" s="147">
        <f t="shared" si="2"/>
        <v>0.99999999999999978</v>
      </c>
      <c r="E13" s="148">
        <f>D13</f>
        <v>0.99999999999999978</v>
      </c>
      <c r="F13" s="146"/>
      <c r="G13" s="149">
        <f>SUM(G6:G12)</f>
        <v>0.79999999999999993</v>
      </c>
    </row>
    <row r="14" spans="1:7" ht="15" x14ac:dyDescent="0.2">
      <c r="B14" s="150"/>
      <c r="C14" s="150"/>
      <c r="D14" s="150"/>
      <c r="E14" s="151"/>
      <c r="F14" s="150"/>
      <c r="G14" s="150"/>
    </row>
    <row r="15" spans="1:7" ht="5.25" customHeight="1" x14ac:dyDescent="0.2"/>
    <row r="16" spans="1:7" x14ac:dyDescent="0.2">
      <c r="E16" s="124"/>
    </row>
  </sheetData>
  <mergeCells count="1">
    <mergeCell ref="B2:G2"/>
  </mergeCells>
  <pageMargins left="1.1811023622047245" right="0.59055118110236227" top="0.59055118110236227" bottom="0.59055118110236227" header="0.51181102362204722" footer="0.51181102362204722"/>
  <pageSetup paperSize="9" scale="77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8"/>
  <sheetViews>
    <sheetView zoomScale="85" workbookViewId="0">
      <pane xSplit="2" ySplit="10" topLeftCell="C11" activePane="bottomRight" state="frozen"/>
      <selection activeCell="A15" sqref="A15:XFD15"/>
      <selection pane="topRight" activeCell="A15" sqref="A15:XFD15"/>
      <selection pane="bottomLeft" activeCell="A15" sqref="A15:XFD15"/>
      <selection pane="bottomRight" activeCell="A15" sqref="A15:XFD15"/>
    </sheetView>
  </sheetViews>
  <sheetFormatPr defaultRowHeight="15.75" x14ac:dyDescent="0.25"/>
  <cols>
    <col min="1" max="1" width="6" style="8" bestFit="1" customWidth="1"/>
    <col min="2" max="2" width="39.140625" style="8" customWidth="1"/>
    <col min="3" max="3" width="15.7109375" style="1" customWidth="1"/>
    <col min="4" max="7" width="13.7109375" style="1" customWidth="1"/>
    <col min="8" max="8" width="17.42578125" style="9" customWidth="1"/>
    <col min="9" max="9" width="17.28515625" style="1" bestFit="1" customWidth="1"/>
    <col min="10" max="13" width="12.140625" style="31" customWidth="1"/>
    <col min="14" max="16384" width="9.140625" style="1"/>
  </cols>
  <sheetData>
    <row r="1" spans="1:13" ht="25.5" x14ac:dyDescent="0.35">
      <c r="A1" s="216" t="s">
        <v>9</v>
      </c>
      <c r="B1" s="216"/>
      <c r="C1" s="216"/>
      <c r="D1" s="216"/>
      <c r="E1" s="216"/>
      <c r="F1" s="216"/>
      <c r="G1" s="216"/>
      <c r="H1" s="216"/>
    </row>
    <row r="2" spans="1:13" ht="30.75" x14ac:dyDescent="0.5">
      <c r="A2" s="216" t="s">
        <v>44</v>
      </c>
      <c r="B2" s="216"/>
      <c r="C2" s="216"/>
      <c r="D2" s="216"/>
      <c r="E2" s="216"/>
      <c r="F2" s="216"/>
      <c r="G2" s="216"/>
      <c r="H2" s="216"/>
    </row>
    <row r="3" spans="1:13" ht="20.25" x14ac:dyDescent="0.3">
      <c r="A3" s="217" t="s">
        <v>4</v>
      </c>
      <c r="B3" s="217"/>
      <c r="C3" s="217"/>
      <c r="D3" s="217"/>
      <c r="E3" s="217"/>
      <c r="F3" s="217"/>
      <c r="G3" s="217"/>
      <c r="H3" s="217"/>
    </row>
    <row r="4" spans="1:13" x14ac:dyDescent="0.25">
      <c r="A4" s="13"/>
      <c r="B4" s="13"/>
      <c r="C4" s="13"/>
      <c r="D4" s="13"/>
      <c r="E4" s="13"/>
      <c r="F4" s="13"/>
      <c r="G4" s="13"/>
      <c r="H4" s="13"/>
    </row>
    <row r="5" spans="1:13" s="11" customFormat="1" ht="41.25" customHeight="1" thickBot="1" x14ac:dyDescent="0.4">
      <c r="B5" s="19"/>
      <c r="C5" s="207" t="s">
        <v>43</v>
      </c>
      <c r="D5" s="207"/>
      <c r="E5" s="207"/>
      <c r="F5" s="207"/>
      <c r="G5" s="207"/>
      <c r="H5" s="207"/>
      <c r="J5" s="32"/>
      <c r="K5" s="32"/>
      <c r="L5" s="32"/>
      <c r="M5" s="32"/>
    </row>
    <row r="6" spans="1:13" s="11" customFormat="1" ht="27" x14ac:dyDescent="0.45">
      <c r="A6" s="10"/>
      <c r="B6" s="10"/>
      <c r="C6" s="10"/>
      <c r="D6" s="12" t="s">
        <v>6</v>
      </c>
      <c r="E6" s="12" t="s">
        <v>7</v>
      </c>
      <c r="F6" s="12" t="s">
        <v>8</v>
      </c>
      <c r="G6" s="12" t="s">
        <v>10</v>
      </c>
      <c r="H6" s="10"/>
      <c r="I6" s="10"/>
      <c r="J6" s="33"/>
      <c r="K6" s="33"/>
      <c r="L6" s="33"/>
      <c r="M6" s="33"/>
    </row>
    <row r="7" spans="1:13" s="11" customFormat="1" ht="19.5" thickBot="1" x14ac:dyDescent="0.35">
      <c r="A7" s="10"/>
      <c r="B7" s="10"/>
      <c r="C7" s="10"/>
      <c r="D7" s="16">
        <v>0.3</v>
      </c>
      <c r="E7" s="16">
        <v>0.5</v>
      </c>
      <c r="F7" s="16">
        <v>0.1</v>
      </c>
      <c r="G7" s="17">
        <f>1-D7-E7-F7</f>
        <v>9.999999999999995E-2</v>
      </c>
      <c r="H7" s="10"/>
      <c r="I7" s="10"/>
      <c r="J7" s="33"/>
      <c r="K7" s="33"/>
      <c r="L7" s="33"/>
      <c r="M7" s="33"/>
    </row>
    <row r="8" spans="1:13" s="11" customFormat="1" x14ac:dyDescent="0.25">
      <c r="A8" s="14"/>
      <c r="B8" s="14"/>
      <c r="D8" s="14"/>
      <c r="E8" s="14"/>
      <c r="F8" s="14"/>
      <c r="G8" s="14"/>
      <c r="H8" s="14"/>
      <c r="I8" s="14"/>
      <c r="J8" s="32"/>
      <c r="K8" s="32"/>
      <c r="L8" s="32"/>
      <c r="M8" s="32"/>
    </row>
    <row r="9" spans="1:13" s="5" customFormat="1" ht="144.75" customHeight="1" x14ac:dyDescent="0.2">
      <c r="A9" s="2" t="s">
        <v>0</v>
      </c>
      <c r="B9" s="2" t="s">
        <v>5</v>
      </c>
      <c r="C9" s="3" t="s">
        <v>3</v>
      </c>
      <c r="D9" s="4" t="s">
        <v>39</v>
      </c>
      <c r="E9" s="4" t="s">
        <v>74</v>
      </c>
      <c r="F9" s="4" t="s">
        <v>41</v>
      </c>
      <c r="G9" s="18" t="s">
        <v>42</v>
      </c>
      <c r="H9" s="15" t="s">
        <v>2</v>
      </c>
      <c r="J9" s="34" t="s">
        <v>75</v>
      </c>
      <c r="K9" s="34" t="s">
        <v>76</v>
      </c>
      <c r="L9" s="34" t="s">
        <v>78</v>
      </c>
      <c r="M9" s="34" t="s">
        <v>77</v>
      </c>
    </row>
    <row r="10" spans="1:13" s="6" customFormat="1" x14ac:dyDescent="0.25">
      <c r="A10" s="20">
        <f>COUNT(C11:C27)</f>
        <v>17</v>
      </c>
      <c r="B10" s="21" t="s">
        <v>1</v>
      </c>
      <c r="C10" s="22">
        <f>SUM(C11:C27)</f>
        <v>48186</v>
      </c>
      <c r="D10" s="23">
        <f>MAX(D11:D27)</f>
        <v>44182</v>
      </c>
      <c r="E10" s="23">
        <f>MAX(E11:E27)</f>
        <v>44408</v>
      </c>
      <c r="F10" s="23">
        <f>MAX(F11:F27)</f>
        <v>15052</v>
      </c>
      <c r="G10" s="23">
        <f>MAX(G11:G27)</f>
        <v>2690</v>
      </c>
      <c r="H10" s="24"/>
      <c r="J10" s="35">
        <f>SUM(J11:J27)</f>
        <v>130885.46714981167</v>
      </c>
      <c r="K10" s="38">
        <f>J10/C10</f>
        <v>2.716255077196938</v>
      </c>
      <c r="L10" s="39">
        <v>0.75380384613123186</v>
      </c>
      <c r="M10" s="35">
        <f>SUM(M11:M27)</f>
        <v>89999.999999999971</v>
      </c>
    </row>
    <row r="11" spans="1:13" s="7" customFormat="1" x14ac:dyDescent="0.25">
      <c r="A11" s="25">
        <v>1</v>
      </c>
      <c r="B11" s="26" t="s">
        <v>57</v>
      </c>
      <c r="C11" s="27">
        <v>1727</v>
      </c>
      <c r="D11" s="28">
        <v>8461</v>
      </c>
      <c r="E11" s="28">
        <v>6649</v>
      </c>
      <c r="F11" s="28">
        <v>75</v>
      </c>
      <c r="G11" s="28">
        <v>179</v>
      </c>
      <c r="H11" s="29">
        <f>IF(C11=0,0,(D11*$D$7+E11*$E$7+F11*$F$7+G11*$G$7)/C11)</f>
        <v>3.4094962362478278</v>
      </c>
      <c r="J11" s="36">
        <v>888</v>
      </c>
      <c r="K11" s="37">
        <f>J11/C11</f>
        <v>0.51418645049218292</v>
      </c>
      <c r="L11" s="37">
        <f>K11/H11</f>
        <v>0.15081009476580282</v>
      </c>
      <c r="M11" s="36">
        <f>IF($K$10*($L$10-L11)*H11*C11&lt;0,0,$K$10*($L$10-L11)*H11*C11)</f>
        <v>9644.1935070235704</v>
      </c>
    </row>
    <row r="12" spans="1:13" s="7" customFormat="1" x14ac:dyDescent="0.25">
      <c r="A12" s="25">
        <v>2</v>
      </c>
      <c r="B12" s="26" t="s">
        <v>58</v>
      </c>
      <c r="C12" s="27">
        <v>320</v>
      </c>
      <c r="D12" s="28">
        <v>4146</v>
      </c>
      <c r="E12" s="28">
        <v>0</v>
      </c>
      <c r="F12" s="28">
        <v>0</v>
      </c>
      <c r="G12" s="28">
        <v>0</v>
      </c>
      <c r="H12" s="29">
        <f t="shared" ref="H12:H27" si="0">IF(C12=0,0,(D12*$D$7+E12*$E$7+F12*$F$7+G12*$G$7)/C12)</f>
        <v>3.8868749999999999</v>
      </c>
      <c r="J12" s="36">
        <v>54</v>
      </c>
      <c r="K12" s="37">
        <f t="shared" ref="K12:K27" si="1">J12/C12</f>
        <v>0.16875000000000001</v>
      </c>
      <c r="L12" s="37">
        <f t="shared" ref="L12:L27" si="2">K12/H12</f>
        <v>4.3415340086830685E-2</v>
      </c>
      <c r="M12" s="36">
        <f t="shared" ref="M12:M27" si="3">IF($K$10*($L$10-L12)*H12*C12&lt;0,0,$K$10*($L$10-L12)*H12*C12)</f>
        <v>2400.0319853115975</v>
      </c>
    </row>
    <row r="13" spans="1:13" s="7" customFormat="1" x14ac:dyDescent="0.25">
      <c r="A13" s="25">
        <v>3</v>
      </c>
      <c r="B13" s="26" t="s">
        <v>59</v>
      </c>
      <c r="C13" s="27">
        <v>1930</v>
      </c>
      <c r="D13" s="28">
        <v>8972</v>
      </c>
      <c r="E13" s="28">
        <v>6044</v>
      </c>
      <c r="F13" s="28">
        <v>1221</v>
      </c>
      <c r="G13" s="28">
        <v>32</v>
      </c>
      <c r="H13" s="29">
        <f t="shared" si="0"/>
        <v>3.025336787564767</v>
      </c>
      <c r="J13" s="36">
        <v>4606.1060000000007</v>
      </c>
      <c r="K13" s="37">
        <f t="shared" si="1"/>
        <v>2.3865834196891194</v>
      </c>
      <c r="L13" s="37">
        <f t="shared" si="2"/>
        <v>0.78886536847693922</v>
      </c>
      <c r="M13" s="36">
        <f t="shared" si="3"/>
        <v>0</v>
      </c>
    </row>
    <row r="14" spans="1:13" s="7" customFormat="1" x14ac:dyDescent="0.25">
      <c r="A14" s="25">
        <v>4</v>
      </c>
      <c r="B14" s="26" t="s">
        <v>60</v>
      </c>
      <c r="C14" s="27">
        <v>250</v>
      </c>
      <c r="D14" s="28">
        <v>3791</v>
      </c>
      <c r="E14" s="28">
        <v>2481</v>
      </c>
      <c r="F14" s="28">
        <v>0</v>
      </c>
      <c r="G14" s="28">
        <v>1</v>
      </c>
      <c r="H14" s="29">
        <f t="shared" si="0"/>
        <v>9.5115999999999996</v>
      </c>
      <c r="J14" s="36">
        <v>91</v>
      </c>
      <c r="K14" s="37">
        <f t="shared" si="1"/>
        <v>0.36399999999999999</v>
      </c>
      <c r="L14" s="37">
        <f t="shared" si="2"/>
        <v>3.8269060936120106E-2</v>
      </c>
      <c r="M14" s="36">
        <f t="shared" si="3"/>
        <v>4621.6269763237233</v>
      </c>
    </row>
    <row r="15" spans="1:13" s="7" customFormat="1" x14ac:dyDescent="0.25">
      <c r="A15" s="25">
        <v>5</v>
      </c>
      <c r="B15" s="26" t="s">
        <v>61</v>
      </c>
      <c r="C15" s="27">
        <v>23412</v>
      </c>
      <c r="D15" s="28">
        <v>44182</v>
      </c>
      <c r="E15" s="28">
        <v>27624</v>
      </c>
      <c r="F15" s="28">
        <v>14345</v>
      </c>
      <c r="G15" s="28">
        <v>150</v>
      </c>
      <c r="H15" s="29">
        <f t="shared" si="0"/>
        <v>1.2180121305313514</v>
      </c>
      <c r="J15" s="36">
        <v>79553.135999999999</v>
      </c>
      <c r="K15" s="37">
        <f t="shared" si="1"/>
        <v>3.3979641209636084</v>
      </c>
      <c r="L15" s="37">
        <f t="shared" si="2"/>
        <v>2.789762134373214</v>
      </c>
      <c r="M15" s="36">
        <f t="shared" si="3"/>
        <v>0</v>
      </c>
    </row>
    <row r="16" spans="1:13" s="7" customFormat="1" x14ac:dyDescent="0.25">
      <c r="A16" s="25">
        <v>6</v>
      </c>
      <c r="B16" s="26" t="s">
        <v>62</v>
      </c>
      <c r="C16" s="27">
        <v>292</v>
      </c>
      <c r="D16" s="28">
        <v>3860</v>
      </c>
      <c r="E16" s="28">
        <v>2445</v>
      </c>
      <c r="F16" s="28">
        <v>0</v>
      </c>
      <c r="G16" s="28">
        <v>31</v>
      </c>
      <c r="H16" s="29">
        <f t="shared" si="0"/>
        <v>8.1630136986301363</v>
      </c>
      <c r="J16" s="36">
        <v>92</v>
      </c>
      <c r="K16" s="37">
        <f t="shared" si="1"/>
        <v>0.31506849315068491</v>
      </c>
      <c r="L16" s="37">
        <f t="shared" si="2"/>
        <v>3.8597080046987753E-2</v>
      </c>
      <c r="M16" s="36">
        <f t="shared" si="3"/>
        <v>4630.5816053348335</v>
      </c>
    </row>
    <row r="17" spans="1:13" s="7" customFormat="1" x14ac:dyDescent="0.25">
      <c r="A17" s="25">
        <v>7</v>
      </c>
      <c r="B17" s="26" t="s">
        <v>63</v>
      </c>
      <c r="C17" s="27">
        <v>789</v>
      </c>
      <c r="D17" s="28">
        <v>5622</v>
      </c>
      <c r="E17" s="28">
        <v>4651</v>
      </c>
      <c r="F17" s="28">
        <v>29</v>
      </c>
      <c r="G17" s="28">
        <v>6</v>
      </c>
      <c r="H17" s="29">
        <f t="shared" si="0"/>
        <v>5.0894803548795942</v>
      </c>
      <c r="J17" s="36">
        <v>1448.948888194074</v>
      </c>
      <c r="K17" s="37">
        <f t="shared" si="1"/>
        <v>1.8364371206515513</v>
      </c>
      <c r="L17" s="37">
        <f t="shared" si="2"/>
        <v>0.36082998510660275</v>
      </c>
      <c r="M17" s="36">
        <f t="shared" si="3"/>
        <v>4286.3206898806675</v>
      </c>
    </row>
    <row r="18" spans="1:13" s="7" customFormat="1" x14ac:dyDescent="0.25">
      <c r="A18" s="25">
        <v>8</v>
      </c>
      <c r="B18" s="26" t="s">
        <v>64</v>
      </c>
      <c r="C18" s="27">
        <v>9392</v>
      </c>
      <c r="D18" s="28">
        <v>28630</v>
      </c>
      <c r="E18" s="28">
        <v>44408</v>
      </c>
      <c r="F18" s="28">
        <v>15052</v>
      </c>
      <c r="G18" s="28">
        <v>2690</v>
      </c>
      <c r="H18" s="29">
        <f t="shared" si="0"/>
        <v>3.4675468483816014</v>
      </c>
      <c r="J18" s="36">
        <v>32584.818968620351</v>
      </c>
      <c r="K18" s="37">
        <f t="shared" si="1"/>
        <v>3.4694228033028485</v>
      </c>
      <c r="L18" s="37">
        <f t="shared" si="2"/>
        <v>1.0005410034826558</v>
      </c>
      <c r="M18" s="36">
        <f t="shared" si="3"/>
        <v>0</v>
      </c>
    </row>
    <row r="19" spans="1:13" s="7" customFormat="1" x14ac:dyDescent="0.25">
      <c r="A19" s="25">
        <v>9</v>
      </c>
      <c r="B19" s="26" t="s">
        <v>65</v>
      </c>
      <c r="C19" s="27">
        <v>695</v>
      </c>
      <c r="D19" s="28">
        <v>5384</v>
      </c>
      <c r="E19" s="28">
        <v>6795</v>
      </c>
      <c r="F19" s="28">
        <v>0</v>
      </c>
      <c r="G19" s="28">
        <v>35</v>
      </c>
      <c r="H19" s="29">
        <f t="shared" si="0"/>
        <v>7.2175539568345322</v>
      </c>
      <c r="J19" s="36">
        <v>427</v>
      </c>
      <c r="K19" s="37">
        <f t="shared" si="1"/>
        <v>0.61438848920863309</v>
      </c>
      <c r="L19" s="37">
        <f t="shared" si="2"/>
        <v>8.5124197599776727E-2</v>
      </c>
      <c r="M19" s="36">
        <f t="shared" si="3"/>
        <v>9110.9465844526821</v>
      </c>
    </row>
    <row r="20" spans="1:13" s="7" customFormat="1" x14ac:dyDescent="0.25">
      <c r="A20" s="25">
        <v>10</v>
      </c>
      <c r="B20" s="26" t="s">
        <v>66</v>
      </c>
      <c r="C20" s="27">
        <v>939</v>
      </c>
      <c r="D20" s="28">
        <v>6961</v>
      </c>
      <c r="E20" s="28">
        <v>8937</v>
      </c>
      <c r="F20" s="28">
        <v>3</v>
      </c>
      <c r="G20" s="28">
        <v>279</v>
      </c>
      <c r="H20" s="29">
        <f t="shared" si="0"/>
        <v>7.0127795527156538</v>
      </c>
      <c r="I20" s="30"/>
      <c r="J20" s="36">
        <v>443.42857142857144</v>
      </c>
      <c r="K20" s="37">
        <f t="shared" si="1"/>
        <v>0.47223490034991633</v>
      </c>
      <c r="L20" s="37">
        <f t="shared" si="2"/>
        <v>6.7339190801605386E-2</v>
      </c>
      <c r="M20" s="36">
        <f t="shared" si="3"/>
        <v>12278.477298764939</v>
      </c>
    </row>
    <row r="21" spans="1:13" s="7" customFormat="1" x14ac:dyDescent="0.25">
      <c r="A21" s="25">
        <v>11</v>
      </c>
      <c r="B21" s="26" t="s">
        <v>67</v>
      </c>
      <c r="C21" s="27">
        <v>1073</v>
      </c>
      <c r="D21" s="28">
        <v>7369</v>
      </c>
      <c r="E21" s="28">
        <v>3973</v>
      </c>
      <c r="F21" s="28">
        <v>112</v>
      </c>
      <c r="G21" s="28">
        <v>39</v>
      </c>
      <c r="H21" s="29">
        <f t="shared" si="0"/>
        <v>3.9257222739981352</v>
      </c>
      <c r="I21" s="30"/>
      <c r="J21" s="36">
        <v>2237</v>
      </c>
      <c r="K21" s="37">
        <f t="shared" si="1"/>
        <v>2.0848089468779123</v>
      </c>
      <c r="L21" s="37">
        <f t="shared" si="2"/>
        <v>0.53106378937872434</v>
      </c>
      <c r="M21" s="36">
        <f t="shared" si="3"/>
        <v>2548.5207335699611</v>
      </c>
    </row>
    <row r="22" spans="1:13" s="7" customFormat="1" x14ac:dyDescent="0.25">
      <c r="A22" s="25">
        <v>12</v>
      </c>
      <c r="B22" s="26" t="s">
        <v>68</v>
      </c>
      <c r="C22" s="27">
        <v>3096</v>
      </c>
      <c r="D22" s="28">
        <v>12738</v>
      </c>
      <c r="E22" s="28">
        <v>15606</v>
      </c>
      <c r="F22" s="28">
        <v>1678</v>
      </c>
      <c r="G22" s="28">
        <v>1892</v>
      </c>
      <c r="H22" s="29">
        <f t="shared" si="0"/>
        <v>3.8699612403100776</v>
      </c>
      <c r="I22" s="30"/>
      <c r="J22" s="36">
        <v>4045.8241758080071</v>
      </c>
      <c r="K22" s="37">
        <f t="shared" si="1"/>
        <v>1.3067907544599506</v>
      </c>
      <c r="L22" s="37">
        <f t="shared" si="2"/>
        <v>0.33767541153855202</v>
      </c>
      <c r="M22" s="36">
        <f t="shared" si="3"/>
        <v>13542.707894638519</v>
      </c>
    </row>
    <row r="23" spans="1:13" s="7" customFormat="1" x14ac:dyDescent="0.25">
      <c r="A23" s="25">
        <v>13</v>
      </c>
      <c r="B23" s="26" t="s">
        <v>69</v>
      </c>
      <c r="C23" s="27">
        <v>644</v>
      </c>
      <c r="D23" s="28">
        <v>5411</v>
      </c>
      <c r="E23" s="28">
        <v>0</v>
      </c>
      <c r="F23" s="28">
        <v>0</v>
      </c>
      <c r="G23" s="28">
        <v>0</v>
      </c>
      <c r="H23" s="29">
        <f t="shared" si="0"/>
        <v>2.5206521739130432</v>
      </c>
      <c r="I23" s="30"/>
      <c r="J23" s="36">
        <v>573.54838709677415</v>
      </c>
      <c r="K23" s="37">
        <f t="shared" si="1"/>
        <v>0.89060308555399714</v>
      </c>
      <c r="L23" s="37">
        <f t="shared" si="2"/>
        <v>0.3533224832728234</v>
      </c>
      <c r="M23" s="36">
        <f t="shared" si="3"/>
        <v>1765.8412184688966</v>
      </c>
    </row>
    <row r="24" spans="1:13" s="7" customFormat="1" x14ac:dyDescent="0.25">
      <c r="A24" s="25">
        <v>14</v>
      </c>
      <c r="B24" s="26" t="s">
        <v>70</v>
      </c>
      <c r="C24" s="27">
        <v>483</v>
      </c>
      <c r="D24" s="28">
        <v>9288</v>
      </c>
      <c r="E24" s="28">
        <v>3901</v>
      </c>
      <c r="F24" s="28">
        <v>0</v>
      </c>
      <c r="G24" s="28">
        <v>0</v>
      </c>
      <c r="H24" s="29">
        <f t="shared" si="0"/>
        <v>9.8072463768115927</v>
      </c>
      <c r="I24" s="30"/>
      <c r="J24" s="36">
        <v>551.46600000000001</v>
      </c>
      <c r="K24" s="37">
        <f t="shared" si="1"/>
        <v>1.141751552795031</v>
      </c>
      <c r="L24" s="37">
        <f t="shared" si="2"/>
        <v>0.11641917709894659</v>
      </c>
      <c r="M24" s="36">
        <f t="shared" si="3"/>
        <v>8200.991859687203</v>
      </c>
    </row>
    <row r="25" spans="1:13" s="7" customFormat="1" x14ac:dyDescent="0.25">
      <c r="A25" s="25">
        <v>15</v>
      </c>
      <c r="B25" s="26" t="s">
        <v>71</v>
      </c>
      <c r="C25" s="27">
        <v>1255</v>
      </c>
      <c r="D25" s="28">
        <v>6892</v>
      </c>
      <c r="E25" s="28">
        <v>4361</v>
      </c>
      <c r="F25" s="28">
        <v>1855</v>
      </c>
      <c r="G25" s="28">
        <v>189</v>
      </c>
      <c r="H25" s="29">
        <f t="shared" si="0"/>
        <v>3.547808764940239</v>
      </c>
      <c r="I25" s="30"/>
      <c r="J25" s="36">
        <v>1462.2340000000002</v>
      </c>
      <c r="K25" s="37">
        <f t="shared" si="1"/>
        <v>1.1651266932270918</v>
      </c>
      <c r="L25" s="37">
        <f t="shared" si="2"/>
        <v>0.32840741156653569</v>
      </c>
      <c r="M25" s="36">
        <f t="shared" si="3"/>
        <v>5144.7979652378681</v>
      </c>
    </row>
    <row r="26" spans="1:13" s="7" customFormat="1" x14ac:dyDescent="0.25">
      <c r="A26" s="25">
        <v>16</v>
      </c>
      <c r="B26" s="26" t="s">
        <v>72</v>
      </c>
      <c r="C26" s="27">
        <v>925</v>
      </c>
      <c r="D26" s="28">
        <v>6586</v>
      </c>
      <c r="E26" s="28">
        <v>0</v>
      </c>
      <c r="F26" s="28">
        <v>1060</v>
      </c>
      <c r="G26" s="28">
        <v>303</v>
      </c>
      <c r="H26" s="29">
        <f t="shared" si="0"/>
        <v>2.2833513513513517</v>
      </c>
      <c r="I26" s="30"/>
      <c r="J26" s="36">
        <v>936</v>
      </c>
      <c r="K26" s="37">
        <f t="shared" si="1"/>
        <v>1.011891891891892</v>
      </c>
      <c r="L26" s="37">
        <f t="shared" si="2"/>
        <v>0.44316083518772781</v>
      </c>
      <c r="M26" s="36">
        <f t="shared" si="3"/>
        <v>1782.1596833427973</v>
      </c>
    </row>
    <row r="27" spans="1:13" s="7" customFormat="1" x14ac:dyDescent="0.25">
      <c r="A27" s="25">
        <v>17</v>
      </c>
      <c r="B27" s="26" t="s">
        <v>73</v>
      </c>
      <c r="C27" s="27">
        <v>964</v>
      </c>
      <c r="D27" s="28">
        <v>8120</v>
      </c>
      <c r="E27" s="28">
        <v>7222</v>
      </c>
      <c r="F27" s="28">
        <v>200</v>
      </c>
      <c r="G27" s="28">
        <v>198</v>
      </c>
      <c r="H27" s="29">
        <f t="shared" si="0"/>
        <v>6.3141078838174272</v>
      </c>
      <c r="I27" s="30"/>
      <c r="J27" s="36">
        <v>890.95615866388312</v>
      </c>
      <c r="K27" s="37">
        <f t="shared" si="1"/>
        <v>0.92422838035672528</v>
      </c>
      <c r="L27" s="37">
        <f t="shared" si="2"/>
        <v>0.14637513285533996</v>
      </c>
      <c r="M27" s="36">
        <f t="shared" si="3"/>
        <v>10042.801997962735</v>
      </c>
    </row>
    <row r="28" spans="1:13" x14ac:dyDescent="0.25">
      <c r="J28" s="1"/>
      <c r="K28" s="1"/>
      <c r="L28" s="1"/>
      <c r="M28" s="1"/>
    </row>
  </sheetData>
  <sheetProtection autoFilter="0"/>
  <mergeCells count="4">
    <mergeCell ref="A1:H1"/>
    <mergeCell ref="A2:H2"/>
    <mergeCell ref="A3:H3"/>
    <mergeCell ref="C5:H5"/>
  </mergeCells>
  <conditionalFormatting sqref="L11:L27">
    <cfRule type="cellIs" dxfId="8" priority="1" operator="lessThan">
      <formula>$L$10</formula>
    </cfRule>
  </conditionalFormatting>
  <pageMargins left="0.74803149606299213" right="0.74803149606299213" top="0.98425196850393704" bottom="0.98425196850393704" header="0.51181102362204722" footer="0.51181102362204722"/>
  <pageSetup paperSize="9" scale="54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8"/>
  <sheetViews>
    <sheetView zoomScale="85" workbookViewId="0">
      <pane xSplit="2" ySplit="10" topLeftCell="C26" activePane="bottomRight" state="frozen"/>
      <selection activeCell="A15" sqref="A15:XFD15"/>
      <selection pane="topRight" activeCell="A15" sqref="A15:XFD15"/>
      <selection pane="bottomLeft" activeCell="A15" sqref="A15:XFD15"/>
      <selection pane="bottomRight" activeCell="A15" sqref="A15:XFD15"/>
    </sheetView>
  </sheetViews>
  <sheetFormatPr defaultRowHeight="15.75" x14ac:dyDescent="0.25"/>
  <cols>
    <col min="1" max="1" width="6" style="8" bestFit="1" customWidth="1"/>
    <col min="2" max="2" width="32.42578125" style="8" bestFit="1" customWidth="1"/>
    <col min="3" max="3" width="15.7109375" style="1" customWidth="1"/>
    <col min="4" max="7" width="13.7109375" style="1" customWidth="1"/>
    <col min="8" max="8" width="17.42578125" style="9" customWidth="1"/>
    <col min="9" max="9" width="17.28515625" style="1" bestFit="1" customWidth="1"/>
    <col min="10" max="13" width="12.140625" style="31" customWidth="1"/>
    <col min="14" max="16384" width="9.140625" style="1"/>
  </cols>
  <sheetData>
    <row r="1" spans="1:13" ht="25.5" x14ac:dyDescent="0.35">
      <c r="A1" s="216" t="s">
        <v>9</v>
      </c>
      <c r="B1" s="216"/>
      <c r="C1" s="216"/>
      <c r="D1" s="216"/>
      <c r="E1" s="216"/>
      <c r="F1" s="216"/>
      <c r="G1" s="216"/>
      <c r="H1" s="216"/>
    </row>
    <row r="2" spans="1:13" ht="30.75" x14ac:dyDescent="0.5">
      <c r="A2" s="216" t="s">
        <v>44</v>
      </c>
      <c r="B2" s="216"/>
      <c r="C2" s="216"/>
      <c r="D2" s="216"/>
      <c r="E2" s="216"/>
      <c r="F2" s="216"/>
      <c r="G2" s="216"/>
      <c r="H2" s="216"/>
    </row>
    <row r="3" spans="1:13" ht="20.25" x14ac:dyDescent="0.3">
      <c r="A3" s="217" t="s">
        <v>4</v>
      </c>
      <c r="B3" s="217"/>
      <c r="C3" s="217"/>
      <c r="D3" s="217"/>
      <c r="E3" s="217"/>
      <c r="F3" s="217"/>
      <c r="G3" s="217"/>
      <c r="H3" s="217"/>
    </row>
    <row r="4" spans="1:13" x14ac:dyDescent="0.25">
      <c r="A4" s="13"/>
      <c r="B4" s="13"/>
      <c r="C4" s="13"/>
      <c r="D4" s="13"/>
      <c r="E4" s="13"/>
      <c r="F4" s="13"/>
      <c r="G4" s="13"/>
      <c r="H4" s="13"/>
    </row>
    <row r="5" spans="1:13" s="11" customFormat="1" ht="41.25" customHeight="1" thickBot="1" x14ac:dyDescent="0.4">
      <c r="B5" s="19"/>
      <c r="C5" s="207" t="s">
        <v>43</v>
      </c>
      <c r="D5" s="207"/>
      <c r="E5" s="207"/>
      <c r="F5" s="207"/>
      <c r="G5" s="207"/>
      <c r="H5" s="207"/>
      <c r="J5" s="32"/>
      <c r="K5" s="32"/>
      <c r="L5" s="32"/>
      <c r="M5" s="32"/>
    </row>
    <row r="6" spans="1:13" s="11" customFormat="1" ht="27" x14ac:dyDescent="0.45">
      <c r="A6" s="10"/>
      <c r="B6" s="10"/>
      <c r="C6" s="10"/>
      <c r="D6" s="12" t="s">
        <v>6</v>
      </c>
      <c r="E6" s="12" t="s">
        <v>7</v>
      </c>
      <c r="F6" s="12" t="s">
        <v>8</v>
      </c>
      <c r="G6" s="12" t="s">
        <v>10</v>
      </c>
      <c r="H6" s="10"/>
      <c r="I6" s="10"/>
      <c r="J6" s="33"/>
      <c r="K6" s="33"/>
      <c r="L6" s="33"/>
      <c r="M6" s="33"/>
    </row>
    <row r="7" spans="1:13" s="11" customFormat="1" ht="19.5" thickBot="1" x14ac:dyDescent="0.35">
      <c r="A7" s="10"/>
      <c r="B7" s="10"/>
      <c r="C7" s="10"/>
      <c r="D7" s="16">
        <v>0.2</v>
      </c>
      <c r="E7" s="16">
        <v>0.5</v>
      </c>
      <c r="F7" s="16">
        <v>0.15</v>
      </c>
      <c r="G7" s="17">
        <f>1-D7-E7-F7</f>
        <v>0.15000000000000005</v>
      </c>
      <c r="H7" s="10"/>
      <c r="I7" s="10"/>
      <c r="J7" s="33"/>
      <c r="K7" s="33"/>
      <c r="L7" s="33"/>
      <c r="M7" s="33"/>
    </row>
    <row r="8" spans="1:13" s="11" customFormat="1" x14ac:dyDescent="0.25">
      <c r="A8" s="14"/>
      <c r="B8" s="14"/>
      <c r="D8" s="14"/>
      <c r="E8" s="14"/>
      <c r="F8" s="14"/>
      <c r="G8" s="14"/>
      <c r="H8" s="14"/>
      <c r="I8" s="14"/>
      <c r="J8" s="32"/>
      <c r="K8" s="32"/>
      <c r="L8" s="32"/>
      <c r="M8" s="32"/>
    </row>
    <row r="9" spans="1:13" s="5" customFormat="1" ht="144.75" customHeight="1" x14ac:dyDescent="0.2">
      <c r="A9" s="2" t="s">
        <v>0</v>
      </c>
      <c r="B9" s="2" t="s">
        <v>5</v>
      </c>
      <c r="C9" s="3" t="s">
        <v>3</v>
      </c>
      <c r="D9" s="4" t="s">
        <v>39</v>
      </c>
      <c r="E9" s="4" t="s">
        <v>40</v>
      </c>
      <c r="F9" s="4" t="s">
        <v>41</v>
      </c>
      <c r="G9" s="18" t="s">
        <v>42</v>
      </c>
      <c r="H9" s="15" t="s">
        <v>2</v>
      </c>
      <c r="J9" s="34" t="s">
        <v>75</v>
      </c>
      <c r="K9" s="34" t="s">
        <v>76</v>
      </c>
      <c r="L9" s="34" t="s">
        <v>78</v>
      </c>
      <c r="M9" s="34" t="s">
        <v>77</v>
      </c>
    </row>
    <row r="10" spans="1:13" s="6" customFormat="1" x14ac:dyDescent="0.25">
      <c r="A10" s="20">
        <f>COUNT(C11:C38)</f>
        <v>28</v>
      </c>
      <c r="B10" s="21" t="s">
        <v>1</v>
      </c>
      <c r="C10" s="22">
        <f>SUM(C11:C38)</f>
        <v>73316</v>
      </c>
      <c r="D10" s="23">
        <f>MAX(D11:D38)</f>
        <v>61289</v>
      </c>
      <c r="E10" s="23">
        <f>MAX(E11:E38)</f>
        <v>23307</v>
      </c>
      <c r="F10" s="23">
        <f>MAX(F11:F38)</f>
        <v>14059</v>
      </c>
      <c r="G10" s="23">
        <f>MAX(G11:G38)</f>
        <v>1210</v>
      </c>
      <c r="H10" s="24"/>
      <c r="J10" s="35">
        <f>SUM(J11:J38)</f>
        <v>169348.82247369227</v>
      </c>
      <c r="K10" s="38">
        <f>J10/C10</f>
        <v>2.3098480887349591</v>
      </c>
      <c r="L10" s="39">
        <v>1.5618627671280154</v>
      </c>
      <c r="M10" s="35">
        <f>SUM(M11:M27)</f>
        <v>70000.000000000015</v>
      </c>
    </row>
    <row r="11" spans="1:13" s="7" customFormat="1" x14ac:dyDescent="0.25">
      <c r="A11" s="25">
        <v>1</v>
      </c>
      <c r="B11" s="26" t="s">
        <v>11</v>
      </c>
      <c r="C11" s="27">
        <v>1180</v>
      </c>
      <c r="D11" s="28">
        <v>6349</v>
      </c>
      <c r="E11" s="28">
        <v>2086</v>
      </c>
      <c r="F11" s="28">
        <v>88</v>
      </c>
      <c r="G11" s="28">
        <v>264</v>
      </c>
      <c r="H11" s="29">
        <f>IF(C11=0,0,(D11*$D$7+E11*$E$7+F11*$F$7+G11*$G$7)/C11)</f>
        <v>2.0047457627118641</v>
      </c>
      <c r="J11" s="36">
        <v>5348</v>
      </c>
      <c r="K11" s="37">
        <f>J11/C11</f>
        <v>4.5322033898305083</v>
      </c>
      <c r="L11" s="37">
        <f>K11/H11</f>
        <v>2.2607372336827867</v>
      </c>
      <c r="M11" s="36">
        <f>IF($K$10*($L$10-L11)*H11*C11&lt;0,0,$K$10*($L$10-L11)*H11*C11)</f>
        <v>0</v>
      </c>
    </row>
    <row r="12" spans="1:13" s="7" customFormat="1" x14ac:dyDescent="0.25">
      <c r="A12" s="25">
        <v>2</v>
      </c>
      <c r="B12" s="26" t="s">
        <v>12</v>
      </c>
      <c r="C12" s="27">
        <v>8497</v>
      </c>
      <c r="D12" s="28">
        <v>13825</v>
      </c>
      <c r="E12" s="28">
        <v>3959</v>
      </c>
      <c r="F12" s="28">
        <v>7291</v>
      </c>
      <c r="G12" s="28">
        <v>0</v>
      </c>
      <c r="H12" s="29">
        <f t="shared" ref="H12:H38" si="0">IF(C12=0,0,(D12*$D$7+E12*$E$7+F12*$F$7+G12*$G$7)/C12)</f>
        <v>0.68708367659173819</v>
      </c>
      <c r="J12" s="36">
        <v>11547.104378172589</v>
      </c>
      <c r="K12" s="37">
        <f t="shared" ref="K12:K38" si="1">J12/C12</f>
        <v>1.3589625018444851</v>
      </c>
      <c r="L12" s="37">
        <f t="shared" ref="L12:L38" si="2">K12/H12</f>
        <v>1.977870451799387</v>
      </c>
      <c r="M12" s="36">
        <f t="shared" ref="M12:M38" si="3">IF($K$10*($L$10-L12)*H12*C12&lt;0,0,$K$10*($L$10-L12)*H12*C12)</f>
        <v>0</v>
      </c>
    </row>
    <row r="13" spans="1:13" s="7" customFormat="1" x14ac:dyDescent="0.25">
      <c r="A13" s="25">
        <v>3</v>
      </c>
      <c r="B13" s="26" t="s">
        <v>13</v>
      </c>
      <c r="C13" s="27">
        <v>526</v>
      </c>
      <c r="D13" s="28">
        <v>2782</v>
      </c>
      <c r="E13" s="28">
        <v>861</v>
      </c>
      <c r="F13" s="28">
        <v>11</v>
      </c>
      <c r="G13" s="28">
        <v>0</v>
      </c>
      <c r="H13" s="29">
        <f t="shared" si="0"/>
        <v>1.8793726235741444</v>
      </c>
      <c r="J13" s="36">
        <v>575.08600000000001</v>
      </c>
      <c r="K13" s="37">
        <f t="shared" si="1"/>
        <v>1.093319391634981</v>
      </c>
      <c r="L13" s="37">
        <f t="shared" si="2"/>
        <v>0.58174700318648531</v>
      </c>
      <c r="M13" s="36">
        <f t="shared" si="3"/>
        <v>2237.9966569786388</v>
      </c>
    </row>
    <row r="14" spans="1:13" s="7" customFormat="1" x14ac:dyDescent="0.25">
      <c r="A14" s="25">
        <v>4</v>
      </c>
      <c r="B14" s="26" t="s">
        <v>14</v>
      </c>
      <c r="C14" s="27">
        <v>832</v>
      </c>
      <c r="D14" s="28">
        <v>3601</v>
      </c>
      <c r="E14" s="28">
        <v>1897</v>
      </c>
      <c r="F14" s="28">
        <v>0</v>
      </c>
      <c r="G14" s="28">
        <v>0</v>
      </c>
      <c r="H14" s="29">
        <f t="shared" si="0"/>
        <v>2.0056490384615384</v>
      </c>
      <c r="J14" s="36">
        <v>926</v>
      </c>
      <c r="K14" s="37">
        <f t="shared" si="1"/>
        <v>1.1129807692307692</v>
      </c>
      <c r="L14" s="37">
        <f t="shared" si="2"/>
        <v>0.5549229939473842</v>
      </c>
      <c r="M14" s="36">
        <f t="shared" si="3"/>
        <v>3881.1924693389469</v>
      </c>
    </row>
    <row r="15" spans="1:13" s="7" customFormat="1" x14ac:dyDescent="0.25">
      <c r="A15" s="25">
        <v>5</v>
      </c>
      <c r="B15" s="26" t="s">
        <v>15</v>
      </c>
      <c r="C15" s="27">
        <v>420</v>
      </c>
      <c r="D15" s="28">
        <v>3671</v>
      </c>
      <c r="E15" s="28">
        <v>1888</v>
      </c>
      <c r="F15" s="28">
        <v>0</v>
      </c>
      <c r="G15" s="28">
        <v>42</v>
      </c>
      <c r="H15" s="29">
        <f t="shared" si="0"/>
        <v>4.0107142857142861</v>
      </c>
      <c r="J15" s="36">
        <v>323</v>
      </c>
      <c r="K15" s="37">
        <f t="shared" si="1"/>
        <v>0.76904761904761909</v>
      </c>
      <c r="L15" s="37">
        <f t="shared" si="2"/>
        <v>0.19174829326209558</v>
      </c>
      <c r="M15" s="36">
        <f t="shared" si="3"/>
        <v>5331.0319853408955</v>
      </c>
    </row>
    <row r="16" spans="1:13" s="7" customFormat="1" x14ac:dyDescent="0.25">
      <c r="A16" s="25">
        <v>6</v>
      </c>
      <c r="B16" s="26" t="s">
        <v>16</v>
      </c>
      <c r="C16" s="27">
        <v>689</v>
      </c>
      <c r="D16" s="28">
        <v>3849</v>
      </c>
      <c r="E16" s="28">
        <v>1711</v>
      </c>
      <c r="F16" s="28">
        <v>100</v>
      </c>
      <c r="G16" s="28">
        <v>19</v>
      </c>
      <c r="H16" s="29">
        <f t="shared" si="0"/>
        <v>2.3848330914368652</v>
      </c>
      <c r="J16" s="36">
        <v>652.06136706948632</v>
      </c>
      <c r="K16" s="37">
        <f t="shared" si="1"/>
        <v>0.94638805089910927</v>
      </c>
      <c r="L16" s="37">
        <f t="shared" si="2"/>
        <v>0.39683617872348004</v>
      </c>
      <c r="M16" s="36">
        <f t="shared" si="3"/>
        <v>4421.7732377061038</v>
      </c>
    </row>
    <row r="17" spans="1:13" s="7" customFormat="1" x14ac:dyDescent="0.25">
      <c r="A17" s="25">
        <v>7</v>
      </c>
      <c r="B17" s="26" t="s">
        <v>17</v>
      </c>
      <c r="C17" s="27">
        <v>1066</v>
      </c>
      <c r="D17" s="28">
        <v>4195</v>
      </c>
      <c r="E17" s="28">
        <v>2464</v>
      </c>
      <c r="F17" s="28">
        <v>205</v>
      </c>
      <c r="G17" s="28">
        <v>64</v>
      </c>
      <c r="H17" s="29">
        <f t="shared" si="0"/>
        <v>1.9806285178236398</v>
      </c>
      <c r="J17" s="36">
        <v>954</v>
      </c>
      <c r="K17" s="37">
        <f t="shared" si="1"/>
        <v>0.89493433395872424</v>
      </c>
      <c r="L17" s="37">
        <f t="shared" si="2"/>
        <v>0.45184360717076755</v>
      </c>
      <c r="M17" s="36">
        <f t="shared" si="3"/>
        <v>5413.4499571397409</v>
      </c>
    </row>
    <row r="18" spans="1:13" s="7" customFormat="1" x14ac:dyDescent="0.25">
      <c r="A18" s="25">
        <v>8</v>
      </c>
      <c r="B18" s="26" t="s">
        <v>18</v>
      </c>
      <c r="C18" s="27">
        <v>497</v>
      </c>
      <c r="D18" s="28">
        <v>3640</v>
      </c>
      <c r="E18" s="28">
        <v>1550</v>
      </c>
      <c r="F18" s="28">
        <v>69</v>
      </c>
      <c r="G18" s="28">
        <v>38</v>
      </c>
      <c r="H18" s="29">
        <f t="shared" si="0"/>
        <v>3.0564386317907442</v>
      </c>
      <c r="J18" s="36">
        <v>299.02769366983864</v>
      </c>
      <c r="K18" s="37">
        <f t="shared" si="1"/>
        <v>0.60166537961738153</v>
      </c>
      <c r="L18" s="37">
        <f t="shared" si="2"/>
        <v>0.19685177819679317</v>
      </c>
      <c r="M18" s="36">
        <f t="shared" si="3"/>
        <v>4789.5160766825084</v>
      </c>
    </row>
    <row r="19" spans="1:13" s="7" customFormat="1" x14ac:dyDescent="0.25">
      <c r="A19" s="25">
        <v>9</v>
      </c>
      <c r="B19" s="26" t="s">
        <v>19</v>
      </c>
      <c r="C19" s="27">
        <v>3372</v>
      </c>
      <c r="D19" s="28">
        <v>7729</v>
      </c>
      <c r="E19" s="28">
        <v>4359</v>
      </c>
      <c r="F19" s="28">
        <v>575</v>
      </c>
      <c r="G19" s="28">
        <v>0</v>
      </c>
      <c r="H19" s="29">
        <f t="shared" si="0"/>
        <v>1.1303529062870701</v>
      </c>
      <c r="J19" s="36">
        <v>3109.3410447761194</v>
      </c>
      <c r="K19" s="37">
        <f t="shared" si="1"/>
        <v>0.92210588516492276</v>
      </c>
      <c r="L19" s="37">
        <f t="shared" si="2"/>
        <v>0.81576813757555833</v>
      </c>
      <c r="M19" s="36">
        <f t="shared" si="3"/>
        <v>6568.6928342159163</v>
      </c>
    </row>
    <row r="20" spans="1:13" s="7" customFormat="1" x14ac:dyDescent="0.25">
      <c r="A20" s="25">
        <v>10</v>
      </c>
      <c r="B20" s="26" t="s">
        <v>20</v>
      </c>
      <c r="C20" s="27">
        <v>1063</v>
      </c>
      <c r="D20" s="28">
        <v>5002</v>
      </c>
      <c r="E20" s="28">
        <v>2087</v>
      </c>
      <c r="F20" s="28">
        <v>84</v>
      </c>
      <c r="G20" s="28">
        <v>109</v>
      </c>
      <c r="H20" s="29">
        <f t="shared" si="0"/>
        <v>1.95</v>
      </c>
      <c r="I20" s="30"/>
      <c r="J20" s="36">
        <v>444.07</v>
      </c>
      <c r="K20" s="37">
        <f t="shared" si="1"/>
        <v>0.41775164628410161</v>
      </c>
      <c r="L20" s="37">
        <f t="shared" si="2"/>
        <v>0.21423161347902647</v>
      </c>
      <c r="M20" s="36">
        <f t="shared" si="3"/>
        <v>6452.4156625189571</v>
      </c>
    </row>
    <row r="21" spans="1:13" s="7" customFormat="1" x14ac:dyDescent="0.25">
      <c r="A21" s="25">
        <v>11</v>
      </c>
      <c r="B21" s="26" t="s">
        <v>21</v>
      </c>
      <c r="C21" s="27">
        <v>416</v>
      </c>
      <c r="D21" s="28">
        <v>2462</v>
      </c>
      <c r="E21" s="28">
        <v>2603</v>
      </c>
      <c r="F21" s="28">
        <v>55</v>
      </c>
      <c r="G21" s="28">
        <v>0</v>
      </c>
      <c r="H21" s="29">
        <f t="shared" si="0"/>
        <v>4.3320913461538462</v>
      </c>
      <c r="I21" s="30"/>
      <c r="J21" s="36">
        <v>202</v>
      </c>
      <c r="K21" s="37">
        <f t="shared" si="1"/>
        <v>0.48557692307692307</v>
      </c>
      <c r="L21" s="37">
        <f t="shared" si="2"/>
        <v>0.11208833892850206</v>
      </c>
      <c r="M21" s="36">
        <f t="shared" si="3"/>
        <v>6034.9654769201934</v>
      </c>
    </row>
    <row r="22" spans="1:13" s="7" customFormat="1" x14ac:dyDescent="0.25">
      <c r="A22" s="25">
        <v>12</v>
      </c>
      <c r="B22" s="26" t="s">
        <v>22</v>
      </c>
      <c r="C22" s="27">
        <v>1001</v>
      </c>
      <c r="D22" s="28">
        <v>4618</v>
      </c>
      <c r="E22" s="28">
        <v>2364</v>
      </c>
      <c r="F22" s="28">
        <v>0</v>
      </c>
      <c r="G22" s="28">
        <v>380</v>
      </c>
      <c r="H22" s="29">
        <f t="shared" si="0"/>
        <v>2.1604395604395603</v>
      </c>
      <c r="I22" s="30"/>
      <c r="J22" s="36">
        <v>534.90278787878788</v>
      </c>
      <c r="K22" s="37">
        <f t="shared" si="1"/>
        <v>0.53436841945932856</v>
      </c>
      <c r="L22" s="37">
        <f t="shared" si="2"/>
        <v>0.24734245254729859</v>
      </c>
      <c r="M22" s="36">
        <f t="shared" si="3"/>
        <v>6566.393720087317</v>
      </c>
    </row>
    <row r="23" spans="1:13" s="7" customFormat="1" x14ac:dyDescent="0.25">
      <c r="A23" s="25">
        <v>13</v>
      </c>
      <c r="B23" s="26" t="s">
        <v>23</v>
      </c>
      <c r="C23" s="27">
        <v>4395</v>
      </c>
      <c r="D23" s="28">
        <v>8336</v>
      </c>
      <c r="E23" s="28">
        <v>4984</v>
      </c>
      <c r="F23" s="28">
        <v>1342</v>
      </c>
      <c r="G23" s="28">
        <v>0</v>
      </c>
      <c r="H23" s="29">
        <f t="shared" si="0"/>
        <v>0.99215017064846411</v>
      </c>
      <c r="I23" s="30"/>
      <c r="J23" s="36">
        <v>11075.307008884502</v>
      </c>
      <c r="K23" s="37">
        <f t="shared" si="1"/>
        <v>2.519978841611946</v>
      </c>
      <c r="L23" s="37">
        <f t="shared" si="2"/>
        <v>2.5399167547034751</v>
      </c>
      <c r="M23" s="36">
        <f t="shared" si="3"/>
        <v>0</v>
      </c>
    </row>
    <row r="24" spans="1:13" s="7" customFormat="1" x14ac:dyDescent="0.25">
      <c r="A24" s="25">
        <v>14</v>
      </c>
      <c r="B24" s="26" t="s">
        <v>24</v>
      </c>
      <c r="C24" s="27">
        <v>454</v>
      </c>
      <c r="D24" s="28">
        <v>4145</v>
      </c>
      <c r="E24" s="28">
        <v>1901</v>
      </c>
      <c r="F24" s="28">
        <v>0</v>
      </c>
      <c r="G24" s="28">
        <v>0</v>
      </c>
      <c r="H24" s="29">
        <f t="shared" si="0"/>
        <v>3.9196035242290748</v>
      </c>
      <c r="I24" s="30"/>
      <c r="J24" s="36">
        <v>135</v>
      </c>
      <c r="K24" s="37">
        <f t="shared" si="1"/>
        <v>0.29735682819383258</v>
      </c>
      <c r="L24" s="37">
        <f t="shared" si="2"/>
        <v>7.5864006743467258E-2</v>
      </c>
      <c r="M24" s="36">
        <f t="shared" si="3"/>
        <v>6108.0116701371762</v>
      </c>
    </row>
    <row r="25" spans="1:13" s="7" customFormat="1" x14ac:dyDescent="0.25">
      <c r="A25" s="25">
        <v>15</v>
      </c>
      <c r="B25" s="26" t="s">
        <v>25</v>
      </c>
      <c r="C25" s="27">
        <v>878</v>
      </c>
      <c r="D25" s="28">
        <v>4072</v>
      </c>
      <c r="E25" s="28">
        <v>1299</v>
      </c>
      <c r="F25" s="28">
        <v>271</v>
      </c>
      <c r="G25" s="28">
        <v>359</v>
      </c>
      <c r="H25" s="29">
        <f t="shared" si="0"/>
        <v>1.7749430523917997</v>
      </c>
      <c r="I25" s="30"/>
      <c r="J25" s="36">
        <v>1268.2272727272727</v>
      </c>
      <c r="K25" s="37">
        <f t="shared" si="1"/>
        <v>1.4444501967281012</v>
      </c>
      <c r="L25" s="37">
        <f t="shared" si="2"/>
        <v>0.81380086802314722</v>
      </c>
      <c r="M25" s="36">
        <f t="shared" si="3"/>
        <v>2692.7739277717606</v>
      </c>
    </row>
    <row r="26" spans="1:13" s="7" customFormat="1" x14ac:dyDescent="0.25">
      <c r="A26" s="25">
        <v>16</v>
      </c>
      <c r="B26" s="26" t="s">
        <v>26</v>
      </c>
      <c r="C26" s="27">
        <v>552</v>
      </c>
      <c r="D26" s="28">
        <v>3729</v>
      </c>
      <c r="E26" s="28">
        <v>1894</v>
      </c>
      <c r="F26" s="28">
        <v>19</v>
      </c>
      <c r="G26" s="28">
        <v>228</v>
      </c>
      <c r="H26" s="29">
        <f t="shared" si="0"/>
        <v>3.1337862318840584</v>
      </c>
      <c r="I26" s="30"/>
      <c r="J26" s="36">
        <v>505</v>
      </c>
      <c r="K26" s="37">
        <f t="shared" si="1"/>
        <v>0.91485507246376807</v>
      </c>
      <c r="L26" s="37">
        <f t="shared" si="2"/>
        <v>0.29193282654565422</v>
      </c>
      <c r="M26" s="36">
        <f t="shared" si="3"/>
        <v>5074.2472739340274</v>
      </c>
    </row>
    <row r="27" spans="1:13" s="7" customFormat="1" x14ac:dyDescent="0.25">
      <c r="A27" s="25">
        <v>17</v>
      </c>
      <c r="B27" s="26" t="s">
        <v>27</v>
      </c>
      <c r="C27" s="27">
        <v>415</v>
      </c>
      <c r="D27" s="28">
        <v>3412</v>
      </c>
      <c r="E27" s="28">
        <v>1295</v>
      </c>
      <c r="F27" s="28">
        <v>38</v>
      </c>
      <c r="G27" s="28">
        <v>0</v>
      </c>
      <c r="H27" s="29">
        <f t="shared" si="0"/>
        <v>3.2183132530120484</v>
      </c>
      <c r="I27" s="30"/>
      <c r="J27" s="36">
        <v>169.21428571428572</v>
      </c>
      <c r="K27" s="37">
        <f t="shared" si="1"/>
        <v>0.40774526678141138</v>
      </c>
      <c r="L27" s="37">
        <f t="shared" si="2"/>
        <v>0.12669533222093868</v>
      </c>
      <c r="M27" s="36">
        <f t="shared" si="3"/>
        <v>4427.5390512278327</v>
      </c>
    </row>
    <row r="28" spans="1:13" s="7" customFormat="1" x14ac:dyDescent="0.25">
      <c r="A28" s="25">
        <v>18</v>
      </c>
      <c r="B28" s="26" t="s">
        <v>28</v>
      </c>
      <c r="C28" s="27">
        <v>961</v>
      </c>
      <c r="D28" s="28">
        <v>4253</v>
      </c>
      <c r="E28" s="28">
        <v>2018</v>
      </c>
      <c r="F28" s="28">
        <v>88</v>
      </c>
      <c r="G28" s="28">
        <v>0</v>
      </c>
      <c r="H28" s="29">
        <f t="shared" si="0"/>
        <v>1.9488033298647243</v>
      </c>
      <c r="I28" s="30"/>
      <c r="J28" s="36">
        <v>246.90799999999999</v>
      </c>
      <c r="K28" s="37">
        <f t="shared" si="1"/>
        <v>0.25692819979188342</v>
      </c>
      <c r="L28" s="37">
        <f t="shared" si="2"/>
        <v>0.13183895771038015</v>
      </c>
      <c r="M28" s="36">
        <f t="shared" si="3"/>
        <v>6186.1164026003553</v>
      </c>
    </row>
    <row r="29" spans="1:13" s="7" customFormat="1" x14ac:dyDescent="0.25">
      <c r="A29" s="25">
        <v>19</v>
      </c>
      <c r="B29" s="26" t="s">
        <v>29</v>
      </c>
      <c r="C29" s="27">
        <v>1326</v>
      </c>
      <c r="D29" s="28">
        <v>7092</v>
      </c>
      <c r="E29" s="28">
        <v>2393</v>
      </c>
      <c r="F29" s="28">
        <v>739</v>
      </c>
      <c r="G29" s="28">
        <v>0</v>
      </c>
      <c r="H29" s="29">
        <f t="shared" si="0"/>
        <v>2.0556184012066363</v>
      </c>
      <c r="I29" s="30"/>
      <c r="J29" s="36">
        <v>8013</v>
      </c>
      <c r="K29" s="37">
        <f t="shared" si="1"/>
        <v>6.0429864253393664</v>
      </c>
      <c r="L29" s="37">
        <f t="shared" si="2"/>
        <v>2.9397413555902046</v>
      </c>
      <c r="M29" s="36">
        <f t="shared" si="3"/>
        <v>0</v>
      </c>
    </row>
    <row r="30" spans="1:13" s="7" customFormat="1" x14ac:dyDescent="0.25">
      <c r="A30" s="25">
        <v>20</v>
      </c>
      <c r="B30" s="26" t="s">
        <v>30</v>
      </c>
      <c r="C30" s="27">
        <v>33043</v>
      </c>
      <c r="D30" s="28">
        <v>61289</v>
      </c>
      <c r="E30" s="28">
        <v>23307</v>
      </c>
      <c r="F30" s="28">
        <v>14059</v>
      </c>
      <c r="G30" s="28">
        <v>1210</v>
      </c>
      <c r="H30" s="29">
        <f t="shared" si="0"/>
        <v>0.79295614804951131</v>
      </c>
      <c r="I30" s="30"/>
      <c r="J30" s="36">
        <v>111416.465</v>
      </c>
      <c r="K30" s="37">
        <f t="shared" si="1"/>
        <v>3.3718628756468845</v>
      </c>
      <c r="L30" s="37">
        <f t="shared" si="2"/>
        <v>4.2522690364919766</v>
      </c>
      <c r="M30" s="36">
        <f t="shared" si="3"/>
        <v>0</v>
      </c>
    </row>
    <row r="31" spans="1:13" s="7" customFormat="1" x14ac:dyDescent="0.25">
      <c r="A31" s="25">
        <v>21</v>
      </c>
      <c r="B31" s="26" t="s">
        <v>31</v>
      </c>
      <c r="C31" s="27">
        <v>328</v>
      </c>
      <c r="D31" s="28">
        <v>2784</v>
      </c>
      <c r="E31" s="28">
        <v>882</v>
      </c>
      <c r="F31" s="28">
        <v>89</v>
      </c>
      <c r="G31" s="28">
        <v>0</v>
      </c>
      <c r="H31" s="29">
        <f t="shared" si="0"/>
        <v>3.0827743902439027</v>
      </c>
      <c r="I31" s="30"/>
      <c r="J31" s="36">
        <v>238.8235294117647</v>
      </c>
      <c r="K31" s="37">
        <f t="shared" si="1"/>
        <v>0.72812051649928256</v>
      </c>
      <c r="L31" s="37">
        <f t="shared" si="2"/>
        <v>0.23619001079144011</v>
      </c>
      <c r="M31" s="36">
        <f t="shared" si="3"/>
        <v>3096.245127422053</v>
      </c>
    </row>
    <row r="32" spans="1:13" s="7" customFormat="1" x14ac:dyDescent="0.25">
      <c r="A32" s="25">
        <v>22</v>
      </c>
      <c r="B32" s="26" t="s">
        <v>32</v>
      </c>
      <c r="C32" s="27">
        <v>1611</v>
      </c>
      <c r="D32" s="28">
        <v>6443</v>
      </c>
      <c r="E32" s="28">
        <v>1575</v>
      </c>
      <c r="F32" s="28">
        <v>302</v>
      </c>
      <c r="G32" s="28">
        <v>13</v>
      </c>
      <c r="H32" s="29">
        <f t="shared" si="0"/>
        <v>1.3180322780881442</v>
      </c>
      <c r="I32" s="30"/>
      <c r="J32" s="36">
        <v>2356</v>
      </c>
      <c r="K32" s="37">
        <f t="shared" si="1"/>
        <v>1.4624456859093731</v>
      </c>
      <c r="L32" s="37">
        <f t="shared" si="2"/>
        <v>1.1095674288270891</v>
      </c>
      <c r="M32" s="36">
        <f t="shared" si="3"/>
        <v>2218.3349254635336</v>
      </c>
    </row>
    <row r="33" spans="1:13" s="7" customFormat="1" x14ac:dyDescent="0.25">
      <c r="A33" s="25">
        <v>23</v>
      </c>
      <c r="B33" s="26" t="s">
        <v>33</v>
      </c>
      <c r="C33" s="27">
        <v>426</v>
      </c>
      <c r="D33" s="28">
        <v>3086</v>
      </c>
      <c r="E33" s="28">
        <v>976</v>
      </c>
      <c r="F33" s="28">
        <v>75</v>
      </c>
      <c r="G33" s="28">
        <v>38</v>
      </c>
      <c r="H33" s="29">
        <f t="shared" si="0"/>
        <v>2.6341549295774649</v>
      </c>
      <c r="I33" s="30"/>
      <c r="J33" s="36">
        <v>1010.2516917237917</v>
      </c>
      <c r="K33" s="37">
        <f t="shared" si="1"/>
        <v>2.3714828444220464</v>
      </c>
      <c r="L33" s="37">
        <f t="shared" si="2"/>
        <v>0.90028221870854319</v>
      </c>
      <c r="M33" s="36">
        <f t="shared" si="3"/>
        <v>1714.8141568636761</v>
      </c>
    </row>
    <row r="34" spans="1:13" s="7" customFormat="1" x14ac:dyDescent="0.25">
      <c r="A34" s="25">
        <v>24</v>
      </c>
      <c r="B34" s="26" t="s">
        <v>34</v>
      </c>
      <c r="C34" s="27">
        <v>349</v>
      </c>
      <c r="D34" s="28">
        <v>3371</v>
      </c>
      <c r="E34" s="28">
        <v>1929</v>
      </c>
      <c r="F34" s="28">
        <v>62</v>
      </c>
      <c r="G34" s="28">
        <v>30</v>
      </c>
      <c r="H34" s="29">
        <f t="shared" si="0"/>
        <v>4.7349570200573066</v>
      </c>
      <c r="I34" s="30"/>
      <c r="J34" s="36">
        <v>260.90566037735852</v>
      </c>
      <c r="K34" s="37">
        <f t="shared" si="1"/>
        <v>0.74758068876033956</v>
      </c>
      <c r="L34" s="37">
        <f t="shared" si="2"/>
        <v>0.15788542231610198</v>
      </c>
      <c r="M34" s="36">
        <f t="shared" si="3"/>
        <v>5359.0151737589704</v>
      </c>
    </row>
    <row r="35" spans="1:13" s="7" customFormat="1" x14ac:dyDescent="0.25">
      <c r="A35" s="25">
        <v>25</v>
      </c>
      <c r="B35" s="26" t="s">
        <v>35</v>
      </c>
      <c r="C35" s="27">
        <v>637</v>
      </c>
      <c r="D35" s="28">
        <v>4316</v>
      </c>
      <c r="E35" s="28">
        <v>1893</v>
      </c>
      <c r="F35" s="28">
        <v>38</v>
      </c>
      <c r="G35" s="28">
        <v>0</v>
      </c>
      <c r="H35" s="29">
        <f t="shared" si="0"/>
        <v>2.8499215070643644</v>
      </c>
      <c r="I35" s="30"/>
      <c r="J35" s="36">
        <v>312.71010543961199</v>
      </c>
      <c r="K35" s="37">
        <f t="shared" si="1"/>
        <v>0.49091068357866874</v>
      </c>
      <c r="L35" s="37">
        <f t="shared" si="2"/>
        <v>0.17225410677515257</v>
      </c>
      <c r="M35" s="36">
        <f t="shared" si="3"/>
        <v>5827.0435223564591</v>
      </c>
    </row>
    <row r="36" spans="1:13" s="7" customFormat="1" x14ac:dyDescent="0.25">
      <c r="A36" s="25">
        <v>26</v>
      </c>
      <c r="B36" s="26" t="s">
        <v>36</v>
      </c>
      <c r="C36" s="27">
        <v>1416</v>
      </c>
      <c r="D36" s="28">
        <v>5508</v>
      </c>
      <c r="E36" s="28">
        <v>1748</v>
      </c>
      <c r="F36" s="28">
        <v>197</v>
      </c>
      <c r="G36" s="28">
        <v>0</v>
      </c>
      <c r="H36" s="29">
        <f t="shared" si="0"/>
        <v>1.416066384180791</v>
      </c>
      <c r="I36" s="30"/>
      <c r="J36" s="36">
        <v>911.66699999999992</v>
      </c>
      <c r="K36" s="37">
        <f t="shared" si="1"/>
        <v>0.64383262711864397</v>
      </c>
      <c r="L36" s="37">
        <f t="shared" si="2"/>
        <v>0.45466274343565311</v>
      </c>
      <c r="M36" s="36">
        <f t="shared" si="3"/>
        <v>5128.0986560178608</v>
      </c>
    </row>
    <row r="37" spans="1:13" s="7" customFormat="1" x14ac:dyDescent="0.25">
      <c r="A37" s="25">
        <v>27</v>
      </c>
      <c r="B37" s="26" t="s">
        <v>37</v>
      </c>
      <c r="C37" s="27">
        <v>1786</v>
      </c>
      <c r="D37" s="28">
        <v>6084</v>
      </c>
      <c r="E37" s="28">
        <v>5321</v>
      </c>
      <c r="F37" s="28">
        <v>198</v>
      </c>
      <c r="G37" s="28">
        <v>72</v>
      </c>
      <c r="H37" s="29">
        <f t="shared" si="0"/>
        <v>2.1936170212765957</v>
      </c>
      <c r="I37" s="30"/>
      <c r="J37" s="36">
        <v>1909.0676478468499</v>
      </c>
      <c r="K37" s="37">
        <f t="shared" si="1"/>
        <v>1.0689068576970044</v>
      </c>
      <c r="L37" s="37">
        <f t="shared" si="2"/>
        <v>0.48728052678718919</v>
      </c>
      <c r="M37" s="36">
        <f t="shared" si="3"/>
        <v>9724.4565296210822</v>
      </c>
    </row>
    <row r="38" spans="1:13" s="7" customFormat="1" x14ac:dyDescent="0.25">
      <c r="A38" s="25">
        <v>28</v>
      </c>
      <c r="B38" s="26" t="s">
        <v>38</v>
      </c>
      <c r="C38" s="27">
        <v>5180</v>
      </c>
      <c r="D38" s="28">
        <v>9839</v>
      </c>
      <c r="E38" s="28">
        <v>2758</v>
      </c>
      <c r="F38" s="28">
        <v>2685</v>
      </c>
      <c r="G38" s="28">
        <v>36</v>
      </c>
      <c r="H38" s="29">
        <f t="shared" si="0"/>
        <v>0.7248938223938225</v>
      </c>
      <c r="I38" s="30"/>
      <c r="J38" s="36">
        <v>4605.6819999999998</v>
      </c>
      <c r="K38" s="37">
        <f t="shared" si="1"/>
        <v>0.88912779922779916</v>
      </c>
      <c r="L38" s="37">
        <f t="shared" si="2"/>
        <v>1.2265628037656957</v>
      </c>
      <c r="M38" s="36">
        <f t="shared" si="3"/>
        <v>2908.178658518736</v>
      </c>
    </row>
  </sheetData>
  <sheetProtection autoFilter="0"/>
  <mergeCells count="4">
    <mergeCell ref="A1:H1"/>
    <mergeCell ref="A2:H2"/>
    <mergeCell ref="A3:H3"/>
    <mergeCell ref="C5:H5"/>
  </mergeCells>
  <conditionalFormatting sqref="L11:L38">
    <cfRule type="cellIs" dxfId="7" priority="1" operator="lessThan">
      <formula>$L$10</formula>
    </cfRule>
  </conditionalFormatting>
  <pageMargins left="0.74803149606299213" right="0.74803149606299213" top="0.98425196850393704" bottom="0.98425196850393704" header="0.51181102362204722" footer="0.51181102362204722"/>
  <pageSetup paperSize="9" scale="54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40"/>
  <sheetViews>
    <sheetView zoomScaleNormal="100" workbookViewId="0">
      <pane xSplit="2" ySplit="9" topLeftCell="F10" activePane="bottomRight" state="frozen"/>
      <selection activeCell="A15" sqref="A15:XFD15"/>
      <selection pane="topRight" activeCell="A15" sqref="A15:XFD15"/>
      <selection pane="bottomLeft" activeCell="A15" sqref="A15:XFD15"/>
      <selection pane="bottomRight" activeCell="T17" sqref="T17"/>
    </sheetView>
  </sheetViews>
  <sheetFormatPr defaultRowHeight="15.75" x14ac:dyDescent="0.25"/>
  <cols>
    <col min="1" max="1" width="6" style="8" bestFit="1" customWidth="1"/>
    <col min="2" max="2" width="43" style="8" customWidth="1"/>
    <col min="3" max="3" width="15.7109375" style="1" customWidth="1"/>
    <col min="4" max="7" width="13.7109375" style="1" customWidth="1"/>
    <col min="8" max="15" width="9.7109375" style="1" customWidth="1"/>
    <col min="16" max="16" width="13.28515625" style="9" customWidth="1"/>
    <col min="17" max="18" width="17.28515625" style="1" customWidth="1"/>
    <col min="19" max="22" width="12.140625" style="31" customWidth="1"/>
    <col min="23" max="16384" width="9.140625" style="1"/>
  </cols>
  <sheetData>
    <row r="1" spans="1:23" ht="25.5" x14ac:dyDescent="0.35">
      <c r="A1" s="216" t="s">
        <v>90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</row>
    <row r="2" spans="1:23" ht="30.75" x14ac:dyDescent="0.5">
      <c r="A2" s="216" t="s">
        <v>44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</row>
    <row r="3" spans="1:23" ht="20.25" x14ac:dyDescent="0.3">
      <c r="A3" s="217" t="s">
        <v>4</v>
      </c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7"/>
    </row>
    <row r="4" spans="1:23" s="11" customFormat="1" ht="19.5" thickBot="1" x14ac:dyDescent="0.35">
      <c r="A4" s="207" t="s">
        <v>43</v>
      </c>
      <c r="B4" s="207"/>
      <c r="C4" s="207"/>
      <c r="D4" s="207"/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  <c r="S4" s="32"/>
      <c r="T4" s="32"/>
      <c r="U4" s="32"/>
      <c r="V4" s="32"/>
    </row>
    <row r="5" spans="1:23" s="11" customFormat="1" ht="27" x14ac:dyDescent="0.45">
      <c r="A5" s="10"/>
      <c r="B5" s="10"/>
      <c r="C5" s="10"/>
      <c r="D5" s="12" t="s">
        <v>6</v>
      </c>
      <c r="E5" s="12" t="s">
        <v>7</v>
      </c>
      <c r="F5" s="12" t="s">
        <v>8</v>
      </c>
      <c r="G5" s="12" t="s">
        <v>10</v>
      </c>
      <c r="H5" s="10"/>
      <c r="I5" s="10"/>
      <c r="J5" s="10"/>
      <c r="K5" s="10"/>
      <c r="L5" s="10"/>
      <c r="M5" s="10"/>
      <c r="N5" s="10"/>
      <c r="O5" s="10"/>
      <c r="P5" s="55"/>
      <c r="Q5" s="10"/>
      <c r="R5" s="10"/>
      <c r="S5" s="33"/>
      <c r="T5" s="33"/>
      <c r="U5" s="33"/>
      <c r="V5" s="33"/>
      <c r="W5" s="10"/>
    </row>
    <row r="6" spans="1:23" s="11" customFormat="1" ht="19.5" thickBot="1" x14ac:dyDescent="0.35">
      <c r="A6" s="10"/>
      <c r="B6" s="10"/>
      <c r="C6" s="10"/>
      <c r="D6" s="57">
        <v>0.3</v>
      </c>
      <c r="E6" s="57">
        <v>0.4</v>
      </c>
      <c r="F6" s="57">
        <v>0.2</v>
      </c>
      <c r="G6" s="17">
        <f>1-D6-E6-F6</f>
        <v>9.9999999999999922E-2</v>
      </c>
      <c r="H6" s="10"/>
      <c r="I6" s="10"/>
      <c r="J6" s="10"/>
      <c r="K6" s="10"/>
      <c r="L6" s="10"/>
      <c r="M6" s="10"/>
      <c r="N6" s="10"/>
      <c r="O6" s="10"/>
      <c r="P6" s="55"/>
      <c r="Q6" s="10"/>
      <c r="R6" s="10"/>
      <c r="S6" s="33"/>
      <c r="T6" s="33"/>
      <c r="U6" s="33"/>
      <c r="V6" s="33"/>
      <c r="W6" s="10"/>
    </row>
    <row r="7" spans="1:23" s="40" customFormat="1" ht="27.75" customHeight="1" x14ac:dyDescent="0.2">
      <c r="A7" s="199" t="s">
        <v>0</v>
      </c>
      <c r="B7" s="199" t="s">
        <v>5</v>
      </c>
      <c r="C7" s="199" t="s">
        <v>3</v>
      </c>
      <c r="D7" s="199" t="s">
        <v>85</v>
      </c>
      <c r="E7" s="199" t="s">
        <v>86</v>
      </c>
      <c r="F7" s="199" t="s">
        <v>88</v>
      </c>
      <c r="G7" s="199" t="s">
        <v>87</v>
      </c>
      <c r="H7" s="218" t="s">
        <v>79</v>
      </c>
      <c r="I7" s="218"/>
      <c r="J7" s="218"/>
      <c r="K7" s="218"/>
      <c r="L7" s="204" t="s">
        <v>84</v>
      </c>
      <c r="M7" s="205"/>
      <c r="N7" s="205"/>
      <c r="O7" s="206"/>
      <c r="P7" s="219" t="s">
        <v>89</v>
      </c>
      <c r="Q7" s="40" t="s">
        <v>89</v>
      </c>
      <c r="S7" s="34" t="s">
        <v>75</v>
      </c>
      <c r="T7" s="34" t="s">
        <v>76</v>
      </c>
      <c r="U7" s="34" t="s">
        <v>78</v>
      </c>
      <c r="V7" s="34" t="s">
        <v>77</v>
      </c>
    </row>
    <row r="8" spans="1:23" s="40" customFormat="1" ht="86.25" customHeight="1" x14ac:dyDescent="0.2">
      <c r="A8" s="200"/>
      <c r="B8" s="200"/>
      <c r="C8" s="200"/>
      <c r="D8" s="200"/>
      <c r="E8" s="200"/>
      <c r="F8" s="200"/>
      <c r="G8" s="200"/>
      <c r="H8" s="41" t="s">
        <v>80</v>
      </c>
      <c r="I8" s="41" t="s">
        <v>81</v>
      </c>
      <c r="J8" s="41" t="s">
        <v>82</v>
      </c>
      <c r="K8" s="41" t="s">
        <v>83</v>
      </c>
      <c r="L8" s="41" t="s">
        <v>80</v>
      </c>
      <c r="M8" s="41" t="s">
        <v>81</v>
      </c>
      <c r="N8" s="41" t="s">
        <v>82</v>
      </c>
      <c r="O8" s="41" t="s">
        <v>83</v>
      </c>
      <c r="P8" s="220"/>
      <c r="S8" s="34"/>
      <c r="T8" s="34"/>
      <c r="U8" s="34"/>
      <c r="V8" s="34"/>
    </row>
    <row r="9" spans="1:23" s="47" customFormat="1" ht="12.75" x14ac:dyDescent="0.2">
      <c r="A9" s="42">
        <f>COUNT(C10:C40)</f>
        <v>12</v>
      </c>
      <c r="B9" s="43" t="s">
        <v>1</v>
      </c>
      <c r="C9" s="44">
        <f>SUM(C10:C40)</f>
        <v>21354</v>
      </c>
      <c r="D9" s="44">
        <f>SUM(D10:D40)</f>
        <v>80321</v>
      </c>
      <c r="E9" s="44">
        <f>SUM(E10:E40)</f>
        <v>46284</v>
      </c>
      <c r="F9" s="44">
        <f>SUM(F10:F40)</f>
        <v>3820</v>
      </c>
      <c r="G9" s="44">
        <f>SUM(G10:G40)</f>
        <v>2318</v>
      </c>
      <c r="H9" s="56">
        <f>MAX(H10:H40)</f>
        <v>6.352864583333333</v>
      </c>
      <c r="I9" s="56">
        <f>MAX(I10:I40)</f>
        <v>4.5335999999999999</v>
      </c>
      <c r="J9" s="56">
        <f>MAX(J10:J40)</f>
        <v>0.38812175204157384</v>
      </c>
      <c r="K9" s="56">
        <f>MAX(K10:K40)</f>
        <v>0.39705882352941174</v>
      </c>
      <c r="L9" s="45"/>
      <c r="M9" s="45"/>
      <c r="N9" s="45"/>
      <c r="O9" s="45"/>
      <c r="P9" s="46"/>
      <c r="S9" s="35">
        <f>SUM(S10:S40)</f>
        <v>23736.69389300016</v>
      </c>
      <c r="T9" s="38">
        <f t="shared" ref="T9:T17" si="0">S9/C9</f>
        <v>1.1115806824482608</v>
      </c>
      <c r="U9" s="39">
        <v>1.7887127140441861</v>
      </c>
      <c r="V9" s="35" t="e">
        <f>SUM(V10:V40)</f>
        <v>#DIV/0!</v>
      </c>
      <c r="W9" s="48"/>
    </row>
    <row r="10" spans="1:23" s="52" customFormat="1" ht="12.75" x14ac:dyDescent="0.2">
      <c r="A10" s="49">
        <v>1</v>
      </c>
      <c r="B10" s="58" t="s">
        <v>45</v>
      </c>
      <c r="C10" s="59">
        <v>1890</v>
      </c>
      <c r="D10" s="59">
        <v>7306</v>
      </c>
      <c r="E10" s="59">
        <v>5086</v>
      </c>
      <c r="F10" s="59">
        <v>267</v>
      </c>
      <c r="G10" s="59">
        <v>0</v>
      </c>
      <c r="H10" s="53">
        <f>IF($C10=0, ,D10/$C10)</f>
        <v>3.8656084656084655</v>
      </c>
      <c r="I10" s="53">
        <f t="shared" ref="I10:K25" si="1">IF($C10=0, ,E10/$C10)</f>
        <v>2.6910052910052911</v>
      </c>
      <c r="J10" s="53">
        <f t="shared" si="1"/>
        <v>0.14126984126984127</v>
      </c>
      <c r="K10" s="53">
        <f t="shared" si="1"/>
        <v>0</v>
      </c>
      <c r="L10" s="50">
        <f>H10/H$9*D$6</f>
        <v>0.18254482280717163</v>
      </c>
      <c r="M10" s="50">
        <f t="shared" ref="M10:O10" si="2">I10/I$9*E$6</f>
        <v>0.23742767699005568</v>
      </c>
      <c r="N10" s="50">
        <f t="shared" si="2"/>
        <v>7.279666265894269E-2</v>
      </c>
      <c r="O10" s="50">
        <f t="shared" si="2"/>
        <v>0</v>
      </c>
      <c r="P10" s="54">
        <f>IF(C10=0,0,L10+M10+N10+O10)</f>
        <v>0.49276916245616997</v>
      </c>
      <c r="Q10" s="65">
        <v>1.5660352484604247</v>
      </c>
      <c r="R10" s="51"/>
      <c r="S10" s="36">
        <v>2414.719013071569</v>
      </c>
      <c r="T10" s="37">
        <f t="shared" si="0"/>
        <v>1.2776291074452746</v>
      </c>
      <c r="U10" s="37">
        <f t="shared" ref="U10:U17" si="3">T10/P10</f>
        <v>2.5927537776045697</v>
      </c>
      <c r="V10" s="36">
        <f t="shared" ref="V10:V40" si="4">IF($T$9*($U$9-U10)*P10*C10&lt;0,0,$T$9*($U$9-U10)*P10*C10)</f>
        <v>0</v>
      </c>
      <c r="W10" s="48"/>
    </row>
    <row r="11" spans="1:23" s="52" customFormat="1" ht="12.75" x14ac:dyDescent="0.2">
      <c r="A11" s="49">
        <v>2</v>
      </c>
      <c r="B11" s="58" t="s">
        <v>46</v>
      </c>
      <c r="C11" s="59">
        <v>1469</v>
      </c>
      <c r="D11" s="59">
        <v>6103</v>
      </c>
      <c r="E11" s="59">
        <v>4906</v>
      </c>
      <c r="F11" s="59">
        <v>121</v>
      </c>
      <c r="G11" s="59">
        <v>0</v>
      </c>
      <c r="H11" s="53">
        <f t="shared" ref="H11:K26" si="5">IF($C11=0, ,D11/$C11)</f>
        <v>4.154526889040163</v>
      </c>
      <c r="I11" s="53">
        <f t="shared" si="1"/>
        <v>3.3396868618107556</v>
      </c>
      <c r="J11" s="53">
        <f t="shared" si="1"/>
        <v>8.2368958475153159E-2</v>
      </c>
      <c r="K11" s="53">
        <f t="shared" si="1"/>
        <v>0</v>
      </c>
      <c r="L11" s="50">
        <f>H11/H$9*D$6</f>
        <v>0.19618835729347275</v>
      </c>
      <c r="M11" s="50">
        <f t="shared" ref="M11:M40" si="6">I11/I$9*E$6</f>
        <v>0.29466091951744805</v>
      </c>
      <c r="N11" s="50">
        <f t="shared" ref="N11:N40" si="7">J11/J$9*F$6</f>
        <v>4.24449070642813E-2</v>
      </c>
      <c r="O11" s="50">
        <f t="shared" ref="O11:O40" si="8">K11/K$9*G$6</f>
        <v>0</v>
      </c>
      <c r="P11" s="54">
        <f t="shared" ref="P11:P40" si="9">IF(C11=0,0,L11+M11+N11+O11)</f>
        <v>0.53329418387520211</v>
      </c>
      <c r="Q11" s="65">
        <v>1.6028380250932692</v>
      </c>
      <c r="R11" s="51"/>
      <c r="S11" s="36">
        <v>1288.6809186882713</v>
      </c>
      <c r="T11" s="37">
        <f t="shared" si="0"/>
        <v>0.87725045519964007</v>
      </c>
      <c r="U11" s="37">
        <f t="shared" si="3"/>
        <v>1.6449653525659456</v>
      </c>
      <c r="V11" s="36">
        <f>IF($T$9*($U$9-U11)*P11*C11&lt;0,0,$T$9*($U$9-U11)*P11*C11)</f>
        <v>125.17843444669268</v>
      </c>
      <c r="W11" s="48"/>
    </row>
    <row r="12" spans="1:23" s="52" customFormat="1" ht="12.75" x14ac:dyDescent="0.2">
      <c r="A12" s="49">
        <v>3</v>
      </c>
      <c r="B12" s="58" t="s">
        <v>47</v>
      </c>
      <c r="C12" s="59">
        <v>768</v>
      </c>
      <c r="D12" s="59">
        <v>4879</v>
      </c>
      <c r="E12" s="59">
        <v>3324</v>
      </c>
      <c r="F12" s="59">
        <v>111</v>
      </c>
      <c r="G12" s="59">
        <v>0</v>
      </c>
      <c r="H12" s="53">
        <f t="shared" si="5"/>
        <v>6.352864583333333</v>
      </c>
      <c r="I12" s="53">
        <f t="shared" si="1"/>
        <v>4.328125</v>
      </c>
      <c r="J12" s="53">
        <f t="shared" si="1"/>
        <v>0.14453125</v>
      </c>
      <c r="K12" s="53">
        <f t="shared" si="1"/>
        <v>0</v>
      </c>
      <c r="L12" s="50">
        <f t="shared" ref="L12:L40" si="10">H12/H$9*D$6</f>
        <v>0.3</v>
      </c>
      <c r="M12" s="50">
        <f t="shared" si="6"/>
        <v>0.38187091935768486</v>
      </c>
      <c r="N12" s="50">
        <f t="shared" si="7"/>
        <v>7.4477273814078052E-2</v>
      </c>
      <c r="O12" s="50">
        <f t="shared" si="8"/>
        <v>0</v>
      </c>
      <c r="P12" s="54">
        <f t="shared" si="9"/>
        <v>0.75634819317176294</v>
      </c>
      <c r="Q12" s="65">
        <v>2.3270636674646026</v>
      </c>
      <c r="R12" s="51"/>
      <c r="S12" s="36">
        <v>286.80399999999997</v>
      </c>
      <c r="T12" s="37">
        <f t="shared" si="0"/>
        <v>0.37344270833333332</v>
      </c>
      <c r="U12" s="37">
        <f t="shared" si="3"/>
        <v>0.49374443107650329</v>
      </c>
      <c r="V12" s="36">
        <f t="shared" si="4"/>
        <v>836.14792466576023</v>
      </c>
      <c r="W12" s="48"/>
    </row>
    <row r="13" spans="1:23" s="52" customFormat="1" ht="12.75" x14ac:dyDescent="0.2">
      <c r="A13" s="49">
        <v>4</v>
      </c>
      <c r="B13" s="58" t="s">
        <v>48</v>
      </c>
      <c r="C13" s="59">
        <v>1355</v>
      </c>
      <c r="D13" s="59">
        <v>6055</v>
      </c>
      <c r="E13" s="59">
        <v>3309</v>
      </c>
      <c r="F13" s="59">
        <v>0</v>
      </c>
      <c r="G13" s="59">
        <v>0</v>
      </c>
      <c r="H13" s="53">
        <f t="shared" si="5"/>
        <v>4.4686346863468636</v>
      </c>
      <c r="I13" s="53">
        <f t="shared" si="1"/>
        <v>2.4420664206642066</v>
      </c>
      <c r="J13" s="53">
        <f t="shared" si="1"/>
        <v>0</v>
      </c>
      <c r="K13" s="53">
        <f t="shared" si="1"/>
        <v>0</v>
      </c>
      <c r="L13" s="50">
        <f t="shared" si="10"/>
        <v>0.21102140433169037</v>
      </c>
      <c r="M13" s="50">
        <f t="shared" si="6"/>
        <v>0.21546377454245694</v>
      </c>
      <c r="N13" s="50">
        <f t="shared" si="7"/>
        <v>0</v>
      </c>
      <c r="O13" s="50">
        <f t="shared" si="8"/>
        <v>0</v>
      </c>
      <c r="P13" s="54">
        <f t="shared" si="9"/>
        <v>0.42648517887414727</v>
      </c>
      <c r="Q13" s="65">
        <v>1.2420641174617768</v>
      </c>
      <c r="R13" s="51"/>
      <c r="S13" s="36">
        <v>908</v>
      </c>
      <c r="T13" s="37">
        <f t="shared" si="0"/>
        <v>0.6701107011070111</v>
      </c>
      <c r="U13" s="37">
        <f t="shared" si="3"/>
        <v>1.5712403016583045</v>
      </c>
      <c r="V13" s="36">
        <f t="shared" si="4"/>
        <v>139.69742511386625</v>
      </c>
      <c r="W13" s="48"/>
    </row>
    <row r="14" spans="1:23" s="52" customFormat="1" ht="12.75" x14ac:dyDescent="0.2">
      <c r="A14" s="49">
        <v>5</v>
      </c>
      <c r="B14" s="58" t="s">
        <v>49</v>
      </c>
      <c r="C14" s="59">
        <v>1250</v>
      </c>
      <c r="D14" s="59">
        <v>5601</v>
      </c>
      <c r="E14" s="59">
        <v>5667</v>
      </c>
      <c r="F14" s="59">
        <v>82</v>
      </c>
      <c r="G14" s="59">
        <v>0</v>
      </c>
      <c r="H14" s="53">
        <f t="shared" si="5"/>
        <v>4.4808000000000003</v>
      </c>
      <c r="I14" s="53">
        <f t="shared" si="1"/>
        <v>4.5335999999999999</v>
      </c>
      <c r="J14" s="53">
        <f t="shared" si="1"/>
        <v>6.5600000000000006E-2</v>
      </c>
      <c r="K14" s="53">
        <f t="shared" si="1"/>
        <v>0</v>
      </c>
      <c r="L14" s="50">
        <f t="shared" si="10"/>
        <v>0.21159588440254154</v>
      </c>
      <c r="M14" s="50">
        <f t="shared" si="6"/>
        <v>0.4</v>
      </c>
      <c r="N14" s="50">
        <f t="shared" si="7"/>
        <v>3.3803825554705437E-2</v>
      </c>
      <c r="O14" s="50">
        <f t="shared" si="8"/>
        <v>0</v>
      </c>
      <c r="P14" s="54">
        <f t="shared" si="9"/>
        <v>0.64539970995724694</v>
      </c>
      <c r="Q14" s="65">
        <v>1.8743387424486657</v>
      </c>
      <c r="R14" s="51"/>
      <c r="S14" s="36">
        <v>1336.854</v>
      </c>
      <c r="T14" s="37">
        <f t="shared" si="0"/>
        <v>1.0694832000000001</v>
      </c>
      <c r="U14" s="37">
        <f t="shared" si="3"/>
        <v>1.657086582934544</v>
      </c>
      <c r="V14" s="36">
        <f>IF($T$9*($U$9-U14)*P14*C14&lt;0,0,$T$9*($U$9-U14)*P14*C14)</f>
        <v>118.03801185756546</v>
      </c>
      <c r="W14" s="48"/>
    </row>
    <row r="15" spans="1:23" s="52" customFormat="1" ht="12.75" x14ac:dyDescent="0.2">
      <c r="A15" s="49">
        <v>6</v>
      </c>
      <c r="B15" s="58" t="s">
        <v>50</v>
      </c>
      <c r="C15" s="59">
        <v>1192</v>
      </c>
      <c r="D15" s="59">
        <v>6086</v>
      </c>
      <c r="E15" s="59">
        <v>2509</v>
      </c>
      <c r="F15" s="59">
        <v>5</v>
      </c>
      <c r="G15" s="59">
        <v>0</v>
      </c>
      <c r="H15" s="53">
        <f t="shared" si="5"/>
        <v>5.1057046979865772</v>
      </c>
      <c r="I15" s="53">
        <f t="shared" si="1"/>
        <v>2.1048657718120807</v>
      </c>
      <c r="J15" s="53">
        <f t="shared" si="1"/>
        <v>4.1946308724832215E-3</v>
      </c>
      <c r="K15" s="53">
        <f t="shared" si="1"/>
        <v>0</v>
      </c>
      <c r="L15" s="50">
        <f t="shared" si="10"/>
        <v>0.24110562869770596</v>
      </c>
      <c r="M15" s="50">
        <f t="shared" si="6"/>
        <v>0.1857125261877608</v>
      </c>
      <c r="N15" s="50">
        <f t="shared" si="7"/>
        <v>2.1615025957287298E-3</v>
      </c>
      <c r="O15" s="50">
        <f t="shared" si="8"/>
        <v>0</v>
      </c>
      <c r="P15" s="54">
        <f t="shared" si="9"/>
        <v>0.42897965748119549</v>
      </c>
      <c r="Q15" s="65">
        <v>1.2787742574403989</v>
      </c>
      <c r="R15" s="51"/>
      <c r="S15" s="36">
        <v>682.69100000000003</v>
      </c>
      <c r="T15" s="37">
        <f t="shared" si="0"/>
        <v>0.57272734899328859</v>
      </c>
      <c r="U15" s="37">
        <f t="shared" si="3"/>
        <v>1.3350920935415087</v>
      </c>
      <c r="V15" s="36">
        <f t="shared" si="4"/>
        <v>257.83788652669921</v>
      </c>
      <c r="W15" s="48"/>
    </row>
    <row r="16" spans="1:23" s="52" customFormat="1" ht="12.75" x14ac:dyDescent="0.2">
      <c r="A16" s="49">
        <v>7</v>
      </c>
      <c r="B16" s="58" t="s">
        <v>51</v>
      </c>
      <c r="C16" s="59">
        <v>1122</v>
      </c>
      <c r="D16" s="59">
        <v>5405</v>
      </c>
      <c r="E16" s="59">
        <v>4837</v>
      </c>
      <c r="F16" s="59">
        <v>30</v>
      </c>
      <c r="G16" s="59">
        <v>0</v>
      </c>
      <c r="H16" s="53">
        <f>IF($C16=0, ,D16/$C16)</f>
        <v>4.8172905525846703</v>
      </c>
      <c r="I16" s="53">
        <f t="shared" si="1"/>
        <v>4.311051693404635</v>
      </c>
      <c r="J16" s="53">
        <f t="shared" si="1"/>
        <v>2.6737967914438502E-2</v>
      </c>
      <c r="K16" s="53">
        <f t="shared" si="1"/>
        <v>0</v>
      </c>
      <c r="L16" s="50">
        <f t="shared" si="10"/>
        <v>0.22748590762769175</v>
      </c>
      <c r="M16" s="50">
        <f t="shared" si="6"/>
        <v>0.38036453973924789</v>
      </c>
      <c r="N16" s="50">
        <f t="shared" si="7"/>
        <v>1.3778134193094364E-2</v>
      </c>
      <c r="O16" s="50">
        <f t="shared" si="8"/>
        <v>0</v>
      </c>
      <c r="P16" s="54">
        <f t="shared" si="9"/>
        <v>0.62162858156003398</v>
      </c>
      <c r="Q16" s="65">
        <v>1.7780883790725639</v>
      </c>
      <c r="R16" s="51"/>
      <c r="S16" s="36">
        <v>672.75779844961244</v>
      </c>
      <c r="T16" s="37">
        <f t="shared" si="0"/>
        <v>0.5996058809711341</v>
      </c>
      <c r="U16" s="37">
        <f t="shared" si="3"/>
        <v>0.96457257397394458</v>
      </c>
      <c r="V16" s="36">
        <f t="shared" si="4"/>
        <v>638.94855062358204</v>
      </c>
      <c r="W16" s="48"/>
    </row>
    <row r="17" spans="1:23" s="52" customFormat="1" ht="12.75" x14ac:dyDescent="0.2">
      <c r="A17" s="49">
        <v>8</v>
      </c>
      <c r="B17" s="58" t="s">
        <v>52</v>
      </c>
      <c r="C17" s="59">
        <v>6735</v>
      </c>
      <c r="D17" s="59">
        <v>14599</v>
      </c>
      <c r="E17" s="59">
        <v>3936</v>
      </c>
      <c r="F17" s="59">
        <v>2614</v>
      </c>
      <c r="G17" s="59">
        <v>1670</v>
      </c>
      <c r="H17" s="53">
        <f t="shared" si="5"/>
        <v>2.1676317743132887</v>
      </c>
      <c r="I17" s="53">
        <f t="shared" si="1"/>
        <v>0.58440979955456573</v>
      </c>
      <c r="J17" s="53">
        <f t="shared" si="1"/>
        <v>0.38812175204157384</v>
      </c>
      <c r="K17" s="53">
        <f t="shared" si="1"/>
        <v>0.2479584261321455</v>
      </c>
      <c r="L17" s="50">
        <f t="shared" si="10"/>
        <v>0.10236162344779293</v>
      </c>
      <c r="M17" s="50">
        <f t="shared" si="6"/>
        <v>5.156253745849354E-2</v>
      </c>
      <c r="N17" s="50">
        <f t="shared" si="7"/>
        <v>0.2</v>
      </c>
      <c r="O17" s="50">
        <f t="shared" si="8"/>
        <v>6.2448788803651421E-2</v>
      </c>
      <c r="P17" s="54">
        <f t="shared" si="9"/>
        <v>0.41637294970993788</v>
      </c>
      <c r="Q17" s="65">
        <v>2.0945996431753917</v>
      </c>
      <c r="R17" s="51"/>
      <c r="S17" s="36">
        <v>672.75779844961244</v>
      </c>
      <c r="T17" s="37">
        <f t="shared" si="0"/>
        <v>9.9889799324367104E-2</v>
      </c>
      <c r="U17" s="37">
        <f t="shared" si="3"/>
        <v>0.23990463211876359</v>
      </c>
      <c r="V17" s="36">
        <f t="shared" si="4"/>
        <v>4827.9048714759447</v>
      </c>
      <c r="W17" s="48"/>
    </row>
    <row r="18" spans="1:23" s="52" customFormat="1" ht="12.75" x14ac:dyDescent="0.2">
      <c r="A18" s="49">
        <v>9</v>
      </c>
      <c r="B18" s="58" t="s">
        <v>53</v>
      </c>
      <c r="C18" s="59">
        <v>1706</v>
      </c>
      <c r="D18" s="59">
        <v>7024</v>
      </c>
      <c r="E18" s="59">
        <v>2619</v>
      </c>
      <c r="F18" s="59">
        <v>200</v>
      </c>
      <c r="G18" s="59">
        <v>0</v>
      </c>
      <c r="H18" s="53">
        <f t="shared" si="5"/>
        <v>4.1172332942555689</v>
      </c>
      <c r="I18" s="53">
        <f t="shared" si="1"/>
        <v>1.5351699882766705</v>
      </c>
      <c r="J18" s="53">
        <f t="shared" si="1"/>
        <v>0.11723329425556858</v>
      </c>
      <c r="K18" s="53">
        <f t="shared" si="1"/>
        <v>0</v>
      </c>
      <c r="L18" s="50">
        <f t="shared" si="10"/>
        <v>0.1944272496405991</v>
      </c>
      <c r="M18" s="50">
        <f t="shared" si="6"/>
        <v>0.13544820789453596</v>
      </c>
      <c r="N18" s="50">
        <f t="shared" si="7"/>
        <v>6.0410576649675175E-2</v>
      </c>
      <c r="O18" s="50">
        <f t="shared" si="8"/>
        <v>0</v>
      </c>
      <c r="P18" s="54">
        <f t="shared" si="9"/>
        <v>0.39028603418481023</v>
      </c>
      <c r="Q18" s="65">
        <v>1.2887642351200461</v>
      </c>
      <c r="R18" s="51"/>
      <c r="S18" s="36">
        <v>672.75779844961244</v>
      </c>
      <c r="T18" s="37">
        <f t="shared" ref="T18:T40" si="11">S18/C18</f>
        <v>0.39434806474185957</v>
      </c>
      <c r="U18" s="37">
        <f t="shared" ref="U18:U40" si="12">T18/P18</f>
        <v>1.0104078296461048</v>
      </c>
      <c r="V18" s="36">
        <f t="shared" si="4"/>
        <v>576.04018946199619</v>
      </c>
      <c r="W18" s="48"/>
    </row>
    <row r="19" spans="1:23" s="52" customFormat="1" ht="12.75" x14ac:dyDescent="0.2">
      <c r="A19" s="49">
        <v>10</v>
      </c>
      <c r="B19" s="58" t="s">
        <v>54</v>
      </c>
      <c r="C19" s="59">
        <v>1379</v>
      </c>
      <c r="D19" s="59">
        <v>5833</v>
      </c>
      <c r="E19" s="59">
        <v>4538</v>
      </c>
      <c r="F19" s="59">
        <v>0</v>
      </c>
      <c r="G19" s="59">
        <v>0</v>
      </c>
      <c r="H19" s="53">
        <f t="shared" si="5"/>
        <v>4.2298767222625093</v>
      </c>
      <c r="I19" s="53">
        <f t="shared" si="1"/>
        <v>3.2907904278462654</v>
      </c>
      <c r="J19" s="53">
        <f t="shared" si="1"/>
        <v>0</v>
      </c>
      <c r="K19" s="53">
        <f t="shared" si="1"/>
        <v>0</v>
      </c>
      <c r="L19" s="50">
        <f t="shared" si="10"/>
        <v>0.19974658676148435</v>
      </c>
      <c r="M19" s="50">
        <f t="shared" si="6"/>
        <v>0.29034678205807884</v>
      </c>
      <c r="N19" s="50">
        <f t="shared" si="7"/>
        <v>0</v>
      </c>
      <c r="O19" s="50">
        <f t="shared" si="8"/>
        <v>0</v>
      </c>
      <c r="P19" s="54">
        <f t="shared" si="9"/>
        <v>0.49009336881956322</v>
      </c>
      <c r="Q19" s="65">
        <v>1.3916889110168116</v>
      </c>
      <c r="R19" s="51"/>
      <c r="S19" s="36">
        <v>672.75779844961244</v>
      </c>
      <c r="T19" s="37">
        <f t="shared" si="11"/>
        <v>0.4878591721897117</v>
      </c>
      <c r="U19" s="37">
        <f t="shared" si="12"/>
        <v>0.99544128369818019</v>
      </c>
      <c r="V19" s="36">
        <f t="shared" si="4"/>
        <v>595.94461086440174</v>
      </c>
      <c r="W19" s="48"/>
    </row>
    <row r="20" spans="1:23" s="52" customFormat="1" ht="12.75" x14ac:dyDescent="0.2">
      <c r="A20" s="49">
        <v>11</v>
      </c>
      <c r="B20" s="58" t="s">
        <v>55</v>
      </c>
      <c r="C20" s="59">
        <v>1360</v>
      </c>
      <c r="D20" s="59">
        <v>6158</v>
      </c>
      <c r="E20" s="59">
        <v>1699</v>
      </c>
      <c r="F20" s="59">
        <v>200</v>
      </c>
      <c r="G20" s="59">
        <v>540</v>
      </c>
      <c r="H20" s="53">
        <f t="shared" si="5"/>
        <v>4.5279411764705886</v>
      </c>
      <c r="I20" s="53">
        <f t="shared" si="1"/>
        <v>1.2492647058823529</v>
      </c>
      <c r="J20" s="53">
        <f t="shared" si="1"/>
        <v>0.14705882352941177</v>
      </c>
      <c r="K20" s="53">
        <f t="shared" si="1"/>
        <v>0.39705882352941174</v>
      </c>
      <c r="L20" s="50">
        <f t="shared" si="10"/>
        <v>0.21382202235270006</v>
      </c>
      <c r="M20" s="50">
        <f t="shared" si="6"/>
        <v>0.11022275506285098</v>
      </c>
      <c r="N20" s="50">
        <f t="shared" si="7"/>
        <v>7.5779738062019E-2</v>
      </c>
      <c r="O20" s="50">
        <f t="shared" si="8"/>
        <v>9.9999999999999922E-2</v>
      </c>
      <c r="P20" s="54">
        <f t="shared" si="9"/>
        <v>0.49982451547756995</v>
      </c>
      <c r="Q20" s="65">
        <v>2.367195652476223</v>
      </c>
      <c r="R20" s="51"/>
      <c r="S20" s="36">
        <v>672.75779844961244</v>
      </c>
      <c r="T20" s="37">
        <f t="shared" si="11"/>
        <v>0.49467485180118559</v>
      </c>
      <c r="U20" s="37">
        <f t="shared" si="12"/>
        <v>0.98969705663303853</v>
      </c>
      <c r="V20" s="36">
        <f t="shared" si="4"/>
        <v>603.74388162299738</v>
      </c>
      <c r="W20" s="48"/>
    </row>
    <row r="21" spans="1:23" s="52" customFormat="1" ht="12.75" x14ac:dyDescent="0.2">
      <c r="A21" s="49">
        <v>12</v>
      </c>
      <c r="B21" s="58" t="s">
        <v>56</v>
      </c>
      <c r="C21" s="59">
        <v>1128</v>
      </c>
      <c r="D21" s="59">
        <v>5272</v>
      </c>
      <c r="E21" s="59">
        <v>3854</v>
      </c>
      <c r="F21" s="59">
        <v>190</v>
      </c>
      <c r="G21" s="59">
        <v>108</v>
      </c>
      <c r="H21" s="53">
        <f t="shared" si="5"/>
        <v>4.6737588652482271</v>
      </c>
      <c r="I21" s="53">
        <f t="shared" si="1"/>
        <v>3.4166666666666665</v>
      </c>
      <c r="J21" s="53">
        <f t="shared" si="1"/>
        <v>0.16843971631205673</v>
      </c>
      <c r="K21" s="53">
        <f t="shared" si="1"/>
        <v>9.5744680851063829E-2</v>
      </c>
      <c r="L21" s="50">
        <f t="shared" si="10"/>
        <v>0.22070794067497265</v>
      </c>
      <c r="M21" s="50">
        <f t="shared" si="6"/>
        <v>0.30145285571436975</v>
      </c>
      <c r="N21" s="50">
        <f t="shared" si="7"/>
        <v>8.6797359553305448E-2</v>
      </c>
      <c r="O21" s="50">
        <f t="shared" si="8"/>
        <v>2.4113475177304947E-2</v>
      </c>
      <c r="P21" s="54">
        <f t="shared" si="9"/>
        <v>0.6330716311199529</v>
      </c>
      <c r="Q21" s="65">
        <v>2.1644468244087434</v>
      </c>
      <c r="R21" s="51"/>
      <c r="S21" s="36">
        <v>672.75779844961244</v>
      </c>
      <c r="T21" s="37">
        <f t="shared" si="11"/>
        <v>0.59641648798724511</v>
      </c>
      <c r="U21" s="37">
        <f t="shared" si="12"/>
        <v>0.94209953292668958</v>
      </c>
      <c r="V21" s="36">
        <f t="shared" si="4"/>
        <v>672.02892932558814</v>
      </c>
      <c r="W21" s="48"/>
    </row>
    <row r="22" spans="1:23" s="52" customFormat="1" ht="12.75" x14ac:dyDescent="0.2">
      <c r="A22" s="49">
        <v>13</v>
      </c>
      <c r="B22" s="58"/>
      <c r="C22" s="59"/>
      <c r="D22" s="59"/>
      <c r="E22" s="59"/>
      <c r="F22" s="59"/>
      <c r="G22" s="59"/>
      <c r="H22" s="53">
        <f t="shared" si="5"/>
        <v>0</v>
      </c>
      <c r="I22" s="53">
        <f t="shared" si="1"/>
        <v>0</v>
      </c>
      <c r="J22" s="53">
        <f t="shared" si="1"/>
        <v>0</v>
      </c>
      <c r="K22" s="53">
        <f t="shared" si="1"/>
        <v>0</v>
      </c>
      <c r="L22" s="50">
        <f t="shared" si="10"/>
        <v>0</v>
      </c>
      <c r="M22" s="50">
        <f t="shared" si="6"/>
        <v>0</v>
      </c>
      <c r="N22" s="50">
        <f t="shared" si="7"/>
        <v>0</v>
      </c>
      <c r="O22" s="50">
        <f t="shared" si="8"/>
        <v>0</v>
      </c>
      <c r="P22" s="54">
        <f t="shared" si="9"/>
        <v>0</v>
      </c>
      <c r="Q22" s="65">
        <v>0</v>
      </c>
      <c r="R22" s="51"/>
      <c r="S22" s="36">
        <v>672.75779844961244</v>
      </c>
      <c r="T22" s="37" t="e">
        <f t="shared" si="11"/>
        <v>#DIV/0!</v>
      </c>
      <c r="U22" s="37" t="e">
        <f t="shared" si="12"/>
        <v>#DIV/0!</v>
      </c>
      <c r="V22" s="36" t="e">
        <f t="shared" si="4"/>
        <v>#DIV/0!</v>
      </c>
      <c r="W22" s="48"/>
    </row>
    <row r="23" spans="1:23" s="52" customFormat="1" ht="12.75" x14ac:dyDescent="0.2">
      <c r="A23" s="49">
        <v>14</v>
      </c>
      <c r="B23" s="58"/>
      <c r="C23" s="59"/>
      <c r="D23" s="59"/>
      <c r="E23" s="59"/>
      <c r="F23" s="59"/>
      <c r="G23" s="59"/>
      <c r="H23" s="53">
        <f t="shared" si="5"/>
        <v>0</v>
      </c>
      <c r="I23" s="53">
        <f t="shared" si="1"/>
        <v>0</v>
      </c>
      <c r="J23" s="53">
        <f t="shared" si="1"/>
        <v>0</v>
      </c>
      <c r="K23" s="53">
        <f t="shared" si="1"/>
        <v>0</v>
      </c>
      <c r="L23" s="50">
        <f t="shared" si="10"/>
        <v>0</v>
      </c>
      <c r="M23" s="50">
        <f t="shared" si="6"/>
        <v>0</v>
      </c>
      <c r="N23" s="50">
        <f t="shared" si="7"/>
        <v>0</v>
      </c>
      <c r="O23" s="50">
        <f t="shared" si="8"/>
        <v>0</v>
      </c>
      <c r="P23" s="54">
        <f t="shared" si="9"/>
        <v>0</v>
      </c>
      <c r="Q23" s="65">
        <v>0</v>
      </c>
      <c r="R23" s="51"/>
      <c r="S23" s="36">
        <v>672.75779844961244</v>
      </c>
      <c r="T23" s="37" t="e">
        <f t="shared" si="11"/>
        <v>#DIV/0!</v>
      </c>
      <c r="U23" s="37" t="e">
        <f t="shared" si="12"/>
        <v>#DIV/0!</v>
      </c>
      <c r="V23" s="36" t="e">
        <f t="shared" si="4"/>
        <v>#DIV/0!</v>
      </c>
      <c r="W23" s="48"/>
    </row>
    <row r="24" spans="1:23" s="52" customFormat="1" ht="12.75" x14ac:dyDescent="0.2">
      <c r="A24" s="49">
        <v>15</v>
      </c>
      <c r="B24" s="58"/>
      <c r="C24" s="59"/>
      <c r="D24" s="59"/>
      <c r="E24" s="59"/>
      <c r="F24" s="59"/>
      <c r="G24" s="59"/>
      <c r="H24" s="53">
        <f t="shared" si="5"/>
        <v>0</v>
      </c>
      <c r="I24" s="53">
        <f t="shared" si="1"/>
        <v>0</v>
      </c>
      <c r="J24" s="53">
        <f t="shared" si="1"/>
        <v>0</v>
      </c>
      <c r="K24" s="53">
        <f t="shared" si="1"/>
        <v>0</v>
      </c>
      <c r="L24" s="50">
        <f t="shared" si="10"/>
        <v>0</v>
      </c>
      <c r="M24" s="50">
        <f t="shared" si="6"/>
        <v>0</v>
      </c>
      <c r="N24" s="50">
        <f t="shared" si="7"/>
        <v>0</v>
      </c>
      <c r="O24" s="50">
        <f t="shared" si="8"/>
        <v>0</v>
      </c>
      <c r="P24" s="54">
        <f t="shared" si="9"/>
        <v>0</v>
      </c>
      <c r="Q24" s="65">
        <v>0</v>
      </c>
      <c r="R24" s="51"/>
      <c r="S24" s="36">
        <v>672.75779844961244</v>
      </c>
      <c r="T24" s="37" t="e">
        <f t="shared" si="11"/>
        <v>#DIV/0!</v>
      </c>
      <c r="U24" s="37" t="e">
        <f t="shared" si="12"/>
        <v>#DIV/0!</v>
      </c>
      <c r="V24" s="36" t="e">
        <f t="shared" si="4"/>
        <v>#DIV/0!</v>
      </c>
      <c r="W24" s="48"/>
    </row>
    <row r="25" spans="1:23" s="52" customFormat="1" ht="12.75" x14ac:dyDescent="0.2">
      <c r="A25" s="49">
        <v>16</v>
      </c>
      <c r="B25" s="58"/>
      <c r="C25" s="59"/>
      <c r="D25" s="59"/>
      <c r="E25" s="59"/>
      <c r="F25" s="59"/>
      <c r="G25" s="59"/>
      <c r="H25" s="53">
        <f t="shared" si="5"/>
        <v>0</v>
      </c>
      <c r="I25" s="53">
        <f t="shared" si="1"/>
        <v>0</v>
      </c>
      <c r="J25" s="53">
        <f t="shared" si="1"/>
        <v>0</v>
      </c>
      <c r="K25" s="53">
        <f t="shared" si="1"/>
        <v>0</v>
      </c>
      <c r="L25" s="50">
        <f t="shared" si="10"/>
        <v>0</v>
      </c>
      <c r="M25" s="50">
        <f t="shared" si="6"/>
        <v>0</v>
      </c>
      <c r="N25" s="50">
        <f t="shared" si="7"/>
        <v>0</v>
      </c>
      <c r="O25" s="50">
        <f t="shared" si="8"/>
        <v>0</v>
      </c>
      <c r="P25" s="54">
        <f t="shared" si="9"/>
        <v>0</v>
      </c>
      <c r="Q25" s="65">
        <v>0</v>
      </c>
      <c r="R25" s="51"/>
      <c r="S25" s="36">
        <v>672.75779844961244</v>
      </c>
      <c r="T25" s="37" t="e">
        <f t="shared" si="11"/>
        <v>#DIV/0!</v>
      </c>
      <c r="U25" s="37" t="e">
        <f t="shared" si="12"/>
        <v>#DIV/0!</v>
      </c>
      <c r="V25" s="36" t="e">
        <f t="shared" si="4"/>
        <v>#DIV/0!</v>
      </c>
      <c r="W25" s="48"/>
    </row>
    <row r="26" spans="1:23" s="52" customFormat="1" ht="12.75" x14ac:dyDescent="0.2">
      <c r="A26" s="49">
        <v>17</v>
      </c>
      <c r="B26" s="58"/>
      <c r="C26" s="59"/>
      <c r="D26" s="59"/>
      <c r="E26" s="59"/>
      <c r="F26" s="59"/>
      <c r="G26" s="59"/>
      <c r="H26" s="53">
        <f t="shared" si="5"/>
        <v>0</v>
      </c>
      <c r="I26" s="53">
        <f t="shared" si="5"/>
        <v>0</v>
      </c>
      <c r="J26" s="53">
        <f t="shared" si="5"/>
        <v>0</v>
      </c>
      <c r="K26" s="53">
        <f t="shared" si="5"/>
        <v>0</v>
      </c>
      <c r="L26" s="50">
        <f t="shared" si="10"/>
        <v>0</v>
      </c>
      <c r="M26" s="50">
        <f t="shared" si="6"/>
        <v>0</v>
      </c>
      <c r="N26" s="50">
        <f t="shared" si="7"/>
        <v>0</v>
      </c>
      <c r="O26" s="50">
        <f t="shared" si="8"/>
        <v>0</v>
      </c>
      <c r="P26" s="54">
        <f t="shared" si="9"/>
        <v>0</v>
      </c>
      <c r="Q26" s="65">
        <v>0</v>
      </c>
      <c r="R26" s="51"/>
      <c r="S26" s="36">
        <v>672.75779844961244</v>
      </c>
      <c r="T26" s="37" t="e">
        <f t="shared" si="11"/>
        <v>#DIV/0!</v>
      </c>
      <c r="U26" s="37" t="e">
        <f t="shared" si="12"/>
        <v>#DIV/0!</v>
      </c>
      <c r="V26" s="36" t="e">
        <f t="shared" si="4"/>
        <v>#DIV/0!</v>
      </c>
      <c r="W26" s="48"/>
    </row>
    <row r="27" spans="1:23" s="52" customFormat="1" ht="12.75" x14ac:dyDescent="0.2">
      <c r="A27" s="49">
        <v>18</v>
      </c>
      <c r="B27" s="58"/>
      <c r="C27" s="59"/>
      <c r="D27" s="59"/>
      <c r="E27" s="59"/>
      <c r="F27" s="59"/>
      <c r="G27" s="59"/>
      <c r="H27" s="53">
        <f t="shared" ref="H27:K40" si="13">IF($C27=0, ,D27/$C27)</f>
        <v>0</v>
      </c>
      <c r="I27" s="53">
        <f t="shared" si="13"/>
        <v>0</v>
      </c>
      <c r="J27" s="53">
        <f t="shared" si="13"/>
        <v>0</v>
      </c>
      <c r="K27" s="53">
        <f t="shared" si="13"/>
        <v>0</v>
      </c>
      <c r="L27" s="50">
        <f t="shared" si="10"/>
        <v>0</v>
      </c>
      <c r="M27" s="50">
        <f t="shared" si="6"/>
        <v>0</v>
      </c>
      <c r="N27" s="50">
        <f t="shared" si="7"/>
        <v>0</v>
      </c>
      <c r="O27" s="50">
        <f t="shared" si="8"/>
        <v>0</v>
      </c>
      <c r="P27" s="54">
        <f t="shared" si="9"/>
        <v>0</v>
      </c>
      <c r="Q27" s="65">
        <v>0</v>
      </c>
      <c r="R27" s="51"/>
      <c r="S27" s="36">
        <v>672.75779844961244</v>
      </c>
      <c r="T27" s="37" t="e">
        <f t="shared" si="11"/>
        <v>#DIV/0!</v>
      </c>
      <c r="U27" s="37" t="e">
        <f t="shared" si="12"/>
        <v>#DIV/0!</v>
      </c>
      <c r="V27" s="36" t="e">
        <f t="shared" si="4"/>
        <v>#DIV/0!</v>
      </c>
      <c r="W27" s="48"/>
    </row>
    <row r="28" spans="1:23" s="52" customFormat="1" ht="12.75" x14ac:dyDescent="0.2">
      <c r="A28" s="49">
        <v>19</v>
      </c>
      <c r="B28" s="58"/>
      <c r="C28" s="59"/>
      <c r="D28" s="59"/>
      <c r="E28" s="59"/>
      <c r="F28" s="59"/>
      <c r="G28" s="59"/>
      <c r="H28" s="53">
        <f t="shared" si="13"/>
        <v>0</v>
      </c>
      <c r="I28" s="53">
        <f t="shared" si="13"/>
        <v>0</v>
      </c>
      <c r="J28" s="53">
        <f t="shared" si="13"/>
        <v>0</v>
      </c>
      <c r="K28" s="53">
        <f t="shared" si="13"/>
        <v>0</v>
      </c>
      <c r="L28" s="50">
        <f t="shared" si="10"/>
        <v>0</v>
      </c>
      <c r="M28" s="50">
        <f t="shared" si="6"/>
        <v>0</v>
      </c>
      <c r="N28" s="50">
        <f t="shared" si="7"/>
        <v>0</v>
      </c>
      <c r="O28" s="50">
        <f t="shared" si="8"/>
        <v>0</v>
      </c>
      <c r="P28" s="54">
        <f t="shared" si="9"/>
        <v>0</v>
      </c>
      <c r="Q28" s="65">
        <v>0</v>
      </c>
      <c r="R28" s="51"/>
      <c r="S28" s="36">
        <v>672.75779844961244</v>
      </c>
      <c r="T28" s="37" t="e">
        <f t="shared" si="11"/>
        <v>#DIV/0!</v>
      </c>
      <c r="U28" s="37" t="e">
        <f t="shared" si="12"/>
        <v>#DIV/0!</v>
      </c>
      <c r="V28" s="36" t="e">
        <f t="shared" si="4"/>
        <v>#DIV/0!</v>
      </c>
      <c r="W28" s="48"/>
    </row>
    <row r="29" spans="1:23" s="52" customFormat="1" ht="12.75" x14ac:dyDescent="0.2">
      <c r="A29" s="49">
        <v>20</v>
      </c>
      <c r="B29" s="58"/>
      <c r="C29" s="59"/>
      <c r="D29" s="59"/>
      <c r="E29" s="59"/>
      <c r="F29" s="59"/>
      <c r="G29" s="59"/>
      <c r="H29" s="53">
        <f t="shared" si="13"/>
        <v>0</v>
      </c>
      <c r="I29" s="53">
        <f t="shared" si="13"/>
        <v>0</v>
      </c>
      <c r="J29" s="53">
        <f t="shared" si="13"/>
        <v>0</v>
      </c>
      <c r="K29" s="53">
        <f t="shared" si="13"/>
        <v>0</v>
      </c>
      <c r="L29" s="50">
        <f t="shared" si="10"/>
        <v>0</v>
      </c>
      <c r="M29" s="50">
        <f t="shared" si="6"/>
        <v>0</v>
      </c>
      <c r="N29" s="50">
        <f t="shared" si="7"/>
        <v>0</v>
      </c>
      <c r="O29" s="50">
        <f t="shared" si="8"/>
        <v>0</v>
      </c>
      <c r="P29" s="54">
        <f t="shared" si="9"/>
        <v>0</v>
      </c>
      <c r="Q29" s="65">
        <v>0</v>
      </c>
      <c r="R29" s="51"/>
      <c r="S29" s="36">
        <v>672.75779844961244</v>
      </c>
      <c r="T29" s="37" t="e">
        <f t="shared" si="11"/>
        <v>#DIV/0!</v>
      </c>
      <c r="U29" s="37" t="e">
        <f t="shared" si="12"/>
        <v>#DIV/0!</v>
      </c>
      <c r="V29" s="36" t="e">
        <f t="shared" si="4"/>
        <v>#DIV/0!</v>
      </c>
      <c r="W29" s="48"/>
    </row>
    <row r="30" spans="1:23" s="52" customFormat="1" ht="12.75" x14ac:dyDescent="0.2">
      <c r="A30" s="49">
        <v>21</v>
      </c>
      <c r="B30" s="58"/>
      <c r="C30" s="59"/>
      <c r="D30" s="59"/>
      <c r="E30" s="59"/>
      <c r="F30" s="59"/>
      <c r="G30" s="59"/>
      <c r="H30" s="53">
        <f t="shared" si="13"/>
        <v>0</v>
      </c>
      <c r="I30" s="53">
        <f t="shared" si="13"/>
        <v>0</v>
      </c>
      <c r="J30" s="53">
        <f t="shared" si="13"/>
        <v>0</v>
      </c>
      <c r="K30" s="53">
        <f t="shared" si="13"/>
        <v>0</v>
      </c>
      <c r="L30" s="50">
        <f t="shared" si="10"/>
        <v>0</v>
      </c>
      <c r="M30" s="50">
        <f t="shared" si="6"/>
        <v>0</v>
      </c>
      <c r="N30" s="50">
        <f t="shared" si="7"/>
        <v>0</v>
      </c>
      <c r="O30" s="50">
        <f t="shared" si="8"/>
        <v>0</v>
      </c>
      <c r="P30" s="54">
        <f t="shared" si="9"/>
        <v>0</v>
      </c>
      <c r="Q30" s="65">
        <v>0</v>
      </c>
      <c r="R30" s="51"/>
      <c r="S30" s="36">
        <v>672.75779844961244</v>
      </c>
      <c r="T30" s="37" t="e">
        <f t="shared" si="11"/>
        <v>#DIV/0!</v>
      </c>
      <c r="U30" s="37" t="e">
        <f t="shared" si="12"/>
        <v>#DIV/0!</v>
      </c>
      <c r="V30" s="36" t="e">
        <f t="shared" si="4"/>
        <v>#DIV/0!</v>
      </c>
      <c r="W30" s="48"/>
    </row>
    <row r="31" spans="1:23" s="52" customFormat="1" ht="12.75" x14ac:dyDescent="0.2">
      <c r="A31" s="49">
        <v>22</v>
      </c>
      <c r="B31" s="58"/>
      <c r="C31" s="59"/>
      <c r="D31" s="59"/>
      <c r="E31" s="59"/>
      <c r="F31" s="59"/>
      <c r="G31" s="59"/>
      <c r="H31" s="53">
        <f t="shared" si="13"/>
        <v>0</v>
      </c>
      <c r="I31" s="53">
        <f t="shared" si="13"/>
        <v>0</v>
      </c>
      <c r="J31" s="53">
        <f t="shared" si="13"/>
        <v>0</v>
      </c>
      <c r="K31" s="53">
        <f t="shared" si="13"/>
        <v>0</v>
      </c>
      <c r="L31" s="50">
        <f t="shared" si="10"/>
        <v>0</v>
      </c>
      <c r="M31" s="50">
        <f t="shared" si="6"/>
        <v>0</v>
      </c>
      <c r="N31" s="50">
        <f t="shared" si="7"/>
        <v>0</v>
      </c>
      <c r="O31" s="50">
        <f t="shared" si="8"/>
        <v>0</v>
      </c>
      <c r="P31" s="54">
        <f t="shared" si="9"/>
        <v>0</v>
      </c>
      <c r="Q31" s="65">
        <v>0</v>
      </c>
      <c r="R31" s="51"/>
      <c r="S31" s="36">
        <v>672.75779844961244</v>
      </c>
      <c r="T31" s="37" t="e">
        <f t="shared" si="11"/>
        <v>#DIV/0!</v>
      </c>
      <c r="U31" s="37" t="e">
        <f t="shared" si="12"/>
        <v>#DIV/0!</v>
      </c>
      <c r="V31" s="36" t="e">
        <f t="shared" si="4"/>
        <v>#DIV/0!</v>
      </c>
      <c r="W31" s="48"/>
    </row>
    <row r="32" spans="1:23" s="52" customFormat="1" ht="12.75" x14ac:dyDescent="0.2">
      <c r="A32" s="49">
        <v>23</v>
      </c>
      <c r="B32" s="58"/>
      <c r="C32" s="59"/>
      <c r="D32" s="59"/>
      <c r="E32" s="59"/>
      <c r="F32" s="59"/>
      <c r="G32" s="59"/>
      <c r="H32" s="53">
        <f t="shared" si="13"/>
        <v>0</v>
      </c>
      <c r="I32" s="53">
        <f t="shared" si="13"/>
        <v>0</v>
      </c>
      <c r="J32" s="53">
        <f t="shared" si="13"/>
        <v>0</v>
      </c>
      <c r="K32" s="53">
        <f t="shared" si="13"/>
        <v>0</v>
      </c>
      <c r="L32" s="50">
        <f t="shared" si="10"/>
        <v>0</v>
      </c>
      <c r="M32" s="50">
        <f t="shared" si="6"/>
        <v>0</v>
      </c>
      <c r="N32" s="50">
        <f t="shared" si="7"/>
        <v>0</v>
      </c>
      <c r="O32" s="50">
        <f t="shared" si="8"/>
        <v>0</v>
      </c>
      <c r="P32" s="54">
        <f t="shared" si="9"/>
        <v>0</v>
      </c>
      <c r="Q32" s="65">
        <v>0</v>
      </c>
      <c r="R32" s="51"/>
      <c r="S32" s="36">
        <v>672.75779844961244</v>
      </c>
      <c r="T32" s="37" t="e">
        <f t="shared" si="11"/>
        <v>#DIV/0!</v>
      </c>
      <c r="U32" s="37" t="e">
        <f t="shared" si="12"/>
        <v>#DIV/0!</v>
      </c>
      <c r="V32" s="36" t="e">
        <f t="shared" si="4"/>
        <v>#DIV/0!</v>
      </c>
      <c r="W32" s="48"/>
    </row>
    <row r="33" spans="1:23" s="52" customFormat="1" ht="12.75" x14ac:dyDescent="0.2">
      <c r="A33" s="49">
        <v>24</v>
      </c>
      <c r="B33" s="58"/>
      <c r="C33" s="59"/>
      <c r="D33" s="59"/>
      <c r="E33" s="59"/>
      <c r="F33" s="59"/>
      <c r="G33" s="59"/>
      <c r="H33" s="53">
        <f t="shared" si="13"/>
        <v>0</v>
      </c>
      <c r="I33" s="53">
        <f t="shared" si="13"/>
        <v>0</v>
      </c>
      <c r="J33" s="53">
        <f t="shared" si="13"/>
        <v>0</v>
      </c>
      <c r="K33" s="53">
        <f t="shared" si="13"/>
        <v>0</v>
      </c>
      <c r="L33" s="50">
        <f t="shared" si="10"/>
        <v>0</v>
      </c>
      <c r="M33" s="50">
        <f t="shared" si="6"/>
        <v>0</v>
      </c>
      <c r="N33" s="50">
        <f t="shared" si="7"/>
        <v>0</v>
      </c>
      <c r="O33" s="50">
        <f t="shared" si="8"/>
        <v>0</v>
      </c>
      <c r="P33" s="54">
        <f t="shared" si="9"/>
        <v>0</v>
      </c>
      <c r="Q33" s="65">
        <v>0</v>
      </c>
      <c r="R33" s="51"/>
      <c r="S33" s="36">
        <v>672.75779844961244</v>
      </c>
      <c r="T33" s="37" t="e">
        <f t="shared" si="11"/>
        <v>#DIV/0!</v>
      </c>
      <c r="U33" s="37" t="e">
        <f t="shared" si="12"/>
        <v>#DIV/0!</v>
      </c>
      <c r="V33" s="36" t="e">
        <f t="shared" si="4"/>
        <v>#DIV/0!</v>
      </c>
      <c r="W33" s="48"/>
    </row>
    <row r="34" spans="1:23" s="52" customFormat="1" ht="12.75" x14ac:dyDescent="0.2">
      <c r="A34" s="49">
        <v>25</v>
      </c>
      <c r="B34" s="58"/>
      <c r="C34" s="59"/>
      <c r="D34" s="59"/>
      <c r="E34" s="59"/>
      <c r="F34" s="59"/>
      <c r="G34" s="59"/>
      <c r="H34" s="53">
        <f t="shared" si="13"/>
        <v>0</v>
      </c>
      <c r="I34" s="53">
        <f t="shared" si="13"/>
        <v>0</v>
      </c>
      <c r="J34" s="53">
        <f t="shared" si="13"/>
        <v>0</v>
      </c>
      <c r="K34" s="53">
        <f t="shared" si="13"/>
        <v>0</v>
      </c>
      <c r="L34" s="50">
        <f t="shared" si="10"/>
        <v>0</v>
      </c>
      <c r="M34" s="50">
        <f t="shared" si="6"/>
        <v>0</v>
      </c>
      <c r="N34" s="50">
        <f t="shared" si="7"/>
        <v>0</v>
      </c>
      <c r="O34" s="50">
        <f t="shared" si="8"/>
        <v>0</v>
      </c>
      <c r="P34" s="54">
        <f t="shared" si="9"/>
        <v>0</v>
      </c>
      <c r="Q34" s="65">
        <v>0</v>
      </c>
      <c r="R34" s="51"/>
      <c r="S34" s="36">
        <v>672.75779844961244</v>
      </c>
      <c r="T34" s="37" t="e">
        <f t="shared" si="11"/>
        <v>#DIV/0!</v>
      </c>
      <c r="U34" s="37" t="e">
        <f t="shared" si="12"/>
        <v>#DIV/0!</v>
      </c>
      <c r="V34" s="36" t="e">
        <f t="shared" si="4"/>
        <v>#DIV/0!</v>
      </c>
      <c r="W34" s="48"/>
    </row>
    <row r="35" spans="1:23" s="52" customFormat="1" ht="12.75" x14ac:dyDescent="0.2">
      <c r="A35" s="49">
        <v>26</v>
      </c>
      <c r="B35" s="58"/>
      <c r="C35" s="59"/>
      <c r="D35" s="59"/>
      <c r="E35" s="59"/>
      <c r="F35" s="59"/>
      <c r="G35" s="59"/>
      <c r="H35" s="53">
        <f t="shared" si="13"/>
        <v>0</v>
      </c>
      <c r="I35" s="53">
        <f t="shared" si="13"/>
        <v>0</v>
      </c>
      <c r="J35" s="53">
        <f t="shared" si="13"/>
        <v>0</v>
      </c>
      <c r="K35" s="53">
        <f t="shared" si="13"/>
        <v>0</v>
      </c>
      <c r="L35" s="50">
        <f t="shared" si="10"/>
        <v>0</v>
      </c>
      <c r="M35" s="50">
        <f t="shared" si="6"/>
        <v>0</v>
      </c>
      <c r="N35" s="50">
        <f t="shared" si="7"/>
        <v>0</v>
      </c>
      <c r="O35" s="50">
        <f t="shared" si="8"/>
        <v>0</v>
      </c>
      <c r="P35" s="54">
        <f t="shared" si="9"/>
        <v>0</v>
      </c>
      <c r="Q35" s="65">
        <v>0</v>
      </c>
      <c r="R35" s="51"/>
      <c r="S35" s="36">
        <v>672.75779844961244</v>
      </c>
      <c r="T35" s="37" t="e">
        <f t="shared" si="11"/>
        <v>#DIV/0!</v>
      </c>
      <c r="U35" s="37" t="e">
        <f t="shared" si="12"/>
        <v>#DIV/0!</v>
      </c>
      <c r="V35" s="36" t="e">
        <f t="shared" si="4"/>
        <v>#DIV/0!</v>
      </c>
      <c r="W35" s="48"/>
    </row>
    <row r="36" spans="1:23" s="52" customFormat="1" ht="12.75" x14ac:dyDescent="0.2">
      <c r="A36" s="49">
        <v>27</v>
      </c>
      <c r="B36" s="58"/>
      <c r="C36" s="59"/>
      <c r="D36" s="59"/>
      <c r="E36" s="59"/>
      <c r="F36" s="59"/>
      <c r="G36" s="59"/>
      <c r="H36" s="53">
        <f t="shared" si="13"/>
        <v>0</v>
      </c>
      <c r="I36" s="53">
        <f t="shared" si="13"/>
        <v>0</v>
      </c>
      <c r="J36" s="53">
        <f t="shared" si="13"/>
        <v>0</v>
      </c>
      <c r="K36" s="53">
        <f t="shared" si="13"/>
        <v>0</v>
      </c>
      <c r="L36" s="50">
        <f t="shared" si="10"/>
        <v>0</v>
      </c>
      <c r="M36" s="50">
        <f t="shared" si="6"/>
        <v>0</v>
      </c>
      <c r="N36" s="50">
        <f t="shared" si="7"/>
        <v>0</v>
      </c>
      <c r="O36" s="50">
        <f t="shared" si="8"/>
        <v>0</v>
      </c>
      <c r="P36" s="54">
        <f t="shared" si="9"/>
        <v>0</v>
      </c>
      <c r="Q36" s="65">
        <v>0</v>
      </c>
      <c r="R36" s="51"/>
      <c r="S36" s="36">
        <v>672.75779844961244</v>
      </c>
      <c r="T36" s="37" t="e">
        <f t="shared" si="11"/>
        <v>#DIV/0!</v>
      </c>
      <c r="U36" s="37" t="e">
        <f t="shared" si="12"/>
        <v>#DIV/0!</v>
      </c>
      <c r="V36" s="36" t="e">
        <f t="shared" si="4"/>
        <v>#DIV/0!</v>
      </c>
      <c r="W36" s="48"/>
    </row>
    <row r="37" spans="1:23" s="52" customFormat="1" ht="12.75" x14ac:dyDescent="0.2">
      <c r="A37" s="49">
        <v>28</v>
      </c>
      <c r="B37" s="58"/>
      <c r="C37" s="59"/>
      <c r="D37" s="59"/>
      <c r="E37" s="59"/>
      <c r="F37" s="59"/>
      <c r="G37" s="59"/>
      <c r="H37" s="53">
        <f t="shared" si="13"/>
        <v>0</v>
      </c>
      <c r="I37" s="53">
        <f t="shared" si="13"/>
        <v>0</v>
      </c>
      <c r="J37" s="53">
        <f t="shared" si="13"/>
        <v>0</v>
      </c>
      <c r="K37" s="53">
        <f t="shared" si="13"/>
        <v>0</v>
      </c>
      <c r="L37" s="50">
        <f t="shared" si="10"/>
        <v>0</v>
      </c>
      <c r="M37" s="50">
        <f t="shared" si="6"/>
        <v>0</v>
      </c>
      <c r="N37" s="50">
        <f t="shared" si="7"/>
        <v>0</v>
      </c>
      <c r="O37" s="50">
        <f t="shared" si="8"/>
        <v>0</v>
      </c>
      <c r="P37" s="54">
        <f t="shared" si="9"/>
        <v>0</v>
      </c>
      <c r="Q37" s="65">
        <v>0</v>
      </c>
      <c r="R37" s="51"/>
      <c r="S37" s="36">
        <v>672.75779844961244</v>
      </c>
      <c r="T37" s="37" t="e">
        <f t="shared" si="11"/>
        <v>#DIV/0!</v>
      </c>
      <c r="U37" s="37" t="e">
        <f t="shared" si="12"/>
        <v>#DIV/0!</v>
      </c>
      <c r="V37" s="36" t="e">
        <f t="shared" si="4"/>
        <v>#DIV/0!</v>
      </c>
      <c r="W37" s="48"/>
    </row>
    <row r="38" spans="1:23" s="52" customFormat="1" ht="12.75" x14ac:dyDescent="0.2">
      <c r="A38" s="49">
        <v>29</v>
      </c>
      <c r="B38" s="58"/>
      <c r="C38" s="59"/>
      <c r="D38" s="59"/>
      <c r="E38" s="59"/>
      <c r="F38" s="59"/>
      <c r="G38" s="59"/>
      <c r="H38" s="53">
        <f t="shared" si="13"/>
        <v>0</v>
      </c>
      <c r="I38" s="53">
        <f t="shared" si="13"/>
        <v>0</v>
      </c>
      <c r="J38" s="53">
        <f t="shared" si="13"/>
        <v>0</v>
      </c>
      <c r="K38" s="53">
        <f t="shared" si="13"/>
        <v>0</v>
      </c>
      <c r="L38" s="50">
        <f t="shared" si="10"/>
        <v>0</v>
      </c>
      <c r="M38" s="50">
        <f t="shared" si="6"/>
        <v>0</v>
      </c>
      <c r="N38" s="50">
        <f t="shared" si="7"/>
        <v>0</v>
      </c>
      <c r="O38" s="50">
        <f t="shared" si="8"/>
        <v>0</v>
      </c>
      <c r="P38" s="54">
        <f t="shared" si="9"/>
        <v>0</v>
      </c>
      <c r="Q38" s="65">
        <v>0</v>
      </c>
      <c r="R38" s="51"/>
      <c r="S38" s="36">
        <v>672.75779844961244</v>
      </c>
      <c r="T38" s="37" t="e">
        <f t="shared" si="11"/>
        <v>#DIV/0!</v>
      </c>
      <c r="U38" s="37" t="e">
        <f t="shared" si="12"/>
        <v>#DIV/0!</v>
      </c>
      <c r="V38" s="36" t="e">
        <f t="shared" si="4"/>
        <v>#DIV/0!</v>
      </c>
      <c r="W38" s="48"/>
    </row>
    <row r="39" spans="1:23" s="52" customFormat="1" ht="12.75" x14ac:dyDescent="0.2">
      <c r="A39" s="49">
        <v>30</v>
      </c>
      <c r="B39" s="58"/>
      <c r="C39" s="59"/>
      <c r="D39" s="59"/>
      <c r="E39" s="59"/>
      <c r="F39" s="59"/>
      <c r="G39" s="59"/>
      <c r="H39" s="53">
        <f t="shared" si="13"/>
        <v>0</v>
      </c>
      <c r="I39" s="53">
        <f t="shared" si="13"/>
        <v>0</v>
      </c>
      <c r="J39" s="53">
        <f t="shared" si="13"/>
        <v>0</v>
      </c>
      <c r="K39" s="53">
        <f t="shared" si="13"/>
        <v>0</v>
      </c>
      <c r="L39" s="50">
        <f t="shared" si="10"/>
        <v>0</v>
      </c>
      <c r="M39" s="50">
        <f t="shared" si="6"/>
        <v>0</v>
      </c>
      <c r="N39" s="50">
        <f t="shared" si="7"/>
        <v>0</v>
      </c>
      <c r="O39" s="50">
        <f t="shared" si="8"/>
        <v>0</v>
      </c>
      <c r="P39" s="54">
        <f t="shared" si="9"/>
        <v>0</v>
      </c>
      <c r="Q39" s="65">
        <v>0</v>
      </c>
      <c r="R39" s="51"/>
      <c r="S39" s="36">
        <v>672.75779844961244</v>
      </c>
      <c r="T39" s="37" t="e">
        <f t="shared" si="11"/>
        <v>#DIV/0!</v>
      </c>
      <c r="U39" s="37" t="e">
        <f t="shared" si="12"/>
        <v>#DIV/0!</v>
      </c>
      <c r="V39" s="36" t="e">
        <f t="shared" si="4"/>
        <v>#DIV/0!</v>
      </c>
      <c r="W39" s="48"/>
    </row>
    <row r="40" spans="1:23" s="52" customFormat="1" ht="12.75" x14ac:dyDescent="0.2">
      <c r="A40" s="49">
        <v>31</v>
      </c>
      <c r="B40" s="58"/>
      <c r="C40" s="59"/>
      <c r="D40" s="59"/>
      <c r="E40" s="59"/>
      <c r="F40" s="59"/>
      <c r="G40" s="59"/>
      <c r="H40" s="53">
        <f t="shared" si="13"/>
        <v>0</v>
      </c>
      <c r="I40" s="53">
        <f t="shared" si="13"/>
        <v>0</v>
      </c>
      <c r="J40" s="53">
        <f t="shared" si="13"/>
        <v>0</v>
      </c>
      <c r="K40" s="53">
        <f t="shared" si="13"/>
        <v>0</v>
      </c>
      <c r="L40" s="50">
        <f t="shared" si="10"/>
        <v>0</v>
      </c>
      <c r="M40" s="50">
        <f t="shared" si="6"/>
        <v>0</v>
      </c>
      <c r="N40" s="50">
        <f t="shared" si="7"/>
        <v>0</v>
      </c>
      <c r="O40" s="50">
        <f t="shared" si="8"/>
        <v>0</v>
      </c>
      <c r="P40" s="54">
        <f t="shared" si="9"/>
        <v>0</v>
      </c>
      <c r="Q40" s="65">
        <v>0</v>
      </c>
      <c r="R40" s="51"/>
      <c r="S40" s="36">
        <v>672.75779844961244</v>
      </c>
      <c r="T40" s="37" t="e">
        <f t="shared" si="11"/>
        <v>#DIV/0!</v>
      </c>
      <c r="U40" s="37" t="e">
        <f t="shared" si="12"/>
        <v>#DIV/0!</v>
      </c>
      <c r="V40" s="36" t="e">
        <f t="shared" si="4"/>
        <v>#DIV/0!</v>
      </c>
      <c r="W40" s="48"/>
    </row>
  </sheetData>
  <sheetProtection autoFilter="0"/>
  <mergeCells count="14">
    <mergeCell ref="G7:G8"/>
    <mergeCell ref="H7:K7"/>
    <mergeCell ref="L7:O7"/>
    <mergeCell ref="P7:P8"/>
    <mergeCell ref="A1:P1"/>
    <mergeCell ref="A2:P2"/>
    <mergeCell ref="A3:P3"/>
    <mergeCell ref="A4:P4"/>
    <mergeCell ref="A7:A8"/>
    <mergeCell ref="B7:B8"/>
    <mergeCell ref="C7:C8"/>
    <mergeCell ref="D7:D8"/>
    <mergeCell ref="E7:E8"/>
    <mergeCell ref="F7:F8"/>
  </mergeCells>
  <conditionalFormatting sqref="H10:H40">
    <cfRule type="cellIs" dxfId="6" priority="4" operator="equal">
      <formula>H$9</formula>
    </cfRule>
  </conditionalFormatting>
  <conditionalFormatting sqref="I10:I40">
    <cfRule type="cellIs" dxfId="5" priority="3" operator="equal">
      <formula>I$9</formula>
    </cfRule>
  </conditionalFormatting>
  <conditionalFormatting sqref="J10:J40">
    <cfRule type="cellIs" dxfId="4" priority="2" operator="equal">
      <formula>J$9</formula>
    </cfRule>
  </conditionalFormatting>
  <conditionalFormatting sqref="K10:K40">
    <cfRule type="cellIs" dxfId="3" priority="1" operator="equal">
      <formula>K$9</formula>
    </cfRule>
  </conditionalFormatting>
  <pageMargins left="0.74803149606299213" right="0.74803149606299213" top="0.98425196850393704" bottom="0.98425196850393704" header="0.51181102362204722" footer="0.51181102362204722"/>
  <pageSetup paperSize="9" scale="54" orientation="landscape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7" operator="lessThan" id="{D5E1DAA5-B22B-4450-ABD3-38E4C37AF2CD}">
            <xm:f>'28'!$L$10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U10:U16</xm:sqref>
        </x14:conditionalFormatting>
        <x14:conditionalFormatting xmlns:xm="http://schemas.microsoft.com/office/excel/2006/main">
          <x14:cfRule type="cellIs" priority="6" operator="lessThan" id="{62E748F9-13AC-4109-952D-CA18E5E25294}">
            <xm:f>'28'!$L$10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U17:U21</xm:sqref>
        </x14:conditionalFormatting>
        <x14:conditionalFormatting xmlns:xm="http://schemas.microsoft.com/office/excel/2006/main">
          <x14:cfRule type="cellIs" priority="5" operator="lessThan" id="{1FDCA245-3EFC-462B-BD47-289092F58130}">
            <xm:f>'28'!$L$10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U22:U40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3</vt:i4>
      </vt:variant>
    </vt:vector>
  </HeadingPairs>
  <TitlesOfParts>
    <vt:vector size="10" baseType="lpstr">
      <vt:lpstr>ИНП</vt:lpstr>
      <vt:lpstr>ИБР</vt:lpstr>
      <vt:lpstr>Дотация 2020 </vt:lpstr>
      <vt:lpstr>прил расчет К</vt:lpstr>
      <vt:lpstr>24</vt:lpstr>
      <vt:lpstr>28</vt:lpstr>
      <vt:lpstr>41</vt:lpstr>
      <vt:lpstr>'24'!Область_печати</vt:lpstr>
      <vt:lpstr>'28'!Область_печати</vt:lpstr>
      <vt:lpstr>'41'!Область_печати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Федоренко А.В.</dc:creator>
  <cp:lastModifiedBy>ПК</cp:lastModifiedBy>
  <cp:lastPrinted>2020-09-03T07:33:52Z</cp:lastPrinted>
  <dcterms:created xsi:type="dcterms:W3CDTF">2009-04-29T07:26:33Z</dcterms:created>
  <dcterms:modified xsi:type="dcterms:W3CDTF">2020-10-16T01:12:10Z</dcterms:modified>
</cp:coreProperties>
</file>